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tabRatio="846" activeTab="0"/>
  </bookViews>
  <sheets>
    <sheet name="Gesamt" sheetId="1" r:id="rId1"/>
    <sheet name="Junior Ort" sheetId="2" r:id="rId2"/>
    <sheet name="SENIOR Ort" sheetId="3" r:id="rId3"/>
    <sheet name="Pokal" sheetId="4" r:id="rId4"/>
    <sheet name="Freie Klasse" sheetId="5" r:id="rId5"/>
    <sheet name="Junior Gäste" sheetId="6" r:id="rId6"/>
    <sheet name="SENIOR Gäste" sheetId="7" r:id="rId7"/>
    <sheet name="Elite XL" sheetId="8" r:id="rId8"/>
    <sheet name="JUNIOR Quali" sheetId="9" r:id="rId9"/>
    <sheet name="SENIOR Quali " sheetId="10" r:id="rId10"/>
  </sheets>
  <definedNames>
    <definedName name="_xlnm.Print_Titles" localSheetId="7">'Elite XL'!$7:$7</definedName>
    <definedName name="_xlnm.Print_Titles" localSheetId="0">'Gesamt'!$4:$4</definedName>
    <definedName name="_xlnm.Print_Titles" localSheetId="5">'Junior Gäste'!$7:$7</definedName>
    <definedName name="_xlnm.Print_Titles" localSheetId="1">'Junior Ort'!$7:$7</definedName>
    <definedName name="_xlnm.Print_Titles" localSheetId="8">'JUNIOR Quali'!$7:$7</definedName>
    <definedName name="_xlnm.Print_Titles" localSheetId="6">'SENIOR Gäste'!$7:$7</definedName>
    <definedName name="_xlnm.Print_Titles" localSheetId="2">'SENIOR Ort'!$7:$7</definedName>
    <definedName name="_xlnm.Print_Titles" localSheetId="9">'SENIOR Quali '!$7:$7</definedName>
  </definedNames>
  <calcPr fullCalcOnLoad="1" fullPrecision="0"/>
</workbook>
</file>

<file path=xl/comments1.xml><?xml version="1.0" encoding="utf-8"?>
<comments xmlns="http://schemas.openxmlformats.org/spreadsheetml/2006/main">
  <authors>
    <author>Walter Rosenkranz</author>
  </authors>
  <commentList>
    <comment ref="E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<sst xmlns="http://schemas.openxmlformats.org/spreadsheetml/2006/main" count="804" uniqueCount="368">
  <si>
    <t>Start-Nr.</t>
  </si>
  <si>
    <t>Name</t>
  </si>
  <si>
    <t>Verein</t>
  </si>
  <si>
    <t>Gesamt</t>
  </si>
  <si>
    <t>Wertung für die Summe ?  0 oder 1 eintragen</t>
  </si>
  <si>
    <t>Platz</t>
  </si>
  <si>
    <t>Start-Nr:</t>
  </si>
  <si>
    <t>wird in der Gesamtliste angegeben</t>
  </si>
  <si>
    <t>Vorname</t>
  </si>
  <si>
    <t>Lauf 1</t>
  </si>
  <si>
    <t>Lauf 2</t>
  </si>
  <si>
    <t>Lauf 3</t>
  </si>
  <si>
    <t>Lauf 4</t>
  </si>
  <si>
    <t>Lauf 5</t>
  </si>
  <si>
    <t>Lauf 6</t>
  </si>
  <si>
    <t>Bestzeit je Lauf</t>
  </si>
  <si>
    <t>Zeitstrafe</t>
  </si>
  <si>
    <t>Förster</t>
  </si>
  <si>
    <t>Hannah</t>
  </si>
  <si>
    <t>Simmerath</t>
  </si>
  <si>
    <t>Sarah</t>
  </si>
  <si>
    <t>Kerpen</t>
  </si>
  <si>
    <t>Osterbrink</t>
  </si>
  <si>
    <t>Pia-Anna</t>
  </si>
  <si>
    <t>Mettingen</t>
  </si>
  <si>
    <t>Gößling</t>
  </si>
  <si>
    <t>Jannik</t>
  </si>
  <si>
    <t>Clausmeier</t>
  </si>
  <si>
    <t>Kim</t>
  </si>
  <si>
    <t>van Loo</t>
  </si>
  <si>
    <t>Julian</t>
  </si>
  <si>
    <t>Ricker</t>
  </si>
  <si>
    <t>Oliver</t>
  </si>
  <si>
    <t>Havixbeck</t>
  </si>
  <si>
    <t>Vogel</t>
  </si>
  <si>
    <t>Mirko</t>
  </si>
  <si>
    <t>Jule</t>
  </si>
  <si>
    <t>Lange</t>
  </si>
  <si>
    <t>Florian</t>
  </si>
  <si>
    <t>Müller</t>
  </si>
  <si>
    <t>Friedrichsfeld</t>
  </si>
  <si>
    <t>Näther</t>
  </si>
  <si>
    <t>Jacqueline</t>
  </si>
  <si>
    <t>Xanten</t>
  </si>
  <si>
    <t>Kelch</t>
  </si>
  <si>
    <t>Ricarda</t>
  </si>
  <si>
    <t>Bergkamen</t>
  </si>
  <si>
    <t>Brüggemann</t>
  </si>
  <si>
    <t>Jenny</t>
  </si>
  <si>
    <t>Eickmann</t>
  </si>
  <si>
    <t>Morten</t>
  </si>
  <si>
    <t>Bad Bentheim</t>
  </si>
  <si>
    <t>Kues</t>
  </si>
  <si>
    <t>Jonas</t>
  </si>
  <si>
    <t>Valtwies</t>
  </si>
  <si>
    <t>Tom</t>
  </si>
  <si>
    <t>Overwaul</t>
  </si>
  <si>
    <t>Marius</t>
  </si>
  <si>
    <t>Schwengers</t>
  </si>
  <si>
    <t>Maximilian</t>
  </si>
  <si>
    <t>Viersen</t>
  </si>
  <si>
    <t>Honscha</t>
  </si>
  <si>
    <t>Mara</t>
  </si>
  <si>
    <t>Torben</t>
  </si>
  <si>
    <t>Garritsen</t>
  </si>
  <si>
    <t>Christoph</t>
  </si>
  <si>
    <t>Franziska</t>
  </si>
  <si>
    <t>Malte</t>
  </si>
  <si>
    <t>Wallmeyer</t>
  </si>
  <si>
    <t>Felix</t>
  </si>
  <si>
    <t>Johanna</t>
  </si>
  <si>
    <t>Nina</t>
  </si>
  <si>
    <t>Saalfeld</t>
  </si>
  <si>
    <t>Thilo</t>
  </si>
  <si>
    <t>Stefan</t>
  </si>
  <si>
    <t>Lars</t>
  </si>
  <si>
    <t>Jost</t>
  </si>
  <si>
    <t>Patrick</t>
  </si>
  <si>
    <t>Lorenz</t>
  </si>
  <si>
    <t>Linda</t>
  </si>
  <si>
    <t>Overath</t>
  </si>
  <si>
    <t>Marcel</t>
  </si>
  <si>
    <t>Meyer</t>
  </si>
  <si>
    <t>Kai</t>
  </si>
  <si>
    <t>Sulitze</t>
  </si>
  <si>
    <t>Lucas</t>
  </si>
  <si>
    <t>Deck</t>
  </si>
  <si>
    <t>Manuel</t>
  </si>
  <si>
    <t>Isaac</t>
  </si>
  <si>
    <t>Marvin</t>
  </si>
  <si>
    <t>Sebastian</t>
  </si>
  <si>
    <t>Tenambergen</t>
  </si>
  <si>
    <t>Martin</t>
  </si>
  <si>
    <t>Brockmann</t>
  </si>
  <si>
    <t>Nadine</t>
  </si>
  <si>
    <t>Hollunder</t>
  </si>
  <si>
    <t>Katharina</t>
  </si>
  <si>
    <t>Ruppichteroth</t>
  </si>
  <si>
    <t>Strucken</t>
  </si>
  <si>
    <t>Thimo</t>
  </si>
  <si>
    <t>van Limbeck</t>
  </si>
  <si>
    <t>Lena</t>
  </si>
  <si>
    <t>Wunderlich</t>
  </si>
  <si>
    <t>Hummels</t>
  </si>
  <si>
    <t>Melissa</t>
  </si>
  <si>
    <t>Stromberg</t>
  </si>
  <si>
    <t>Wolters</t>
  </si>
  <si>
    <t>Philip</t>
  </si>
  <si>
    <t>Huppertz</t>
  </si>
  <si>
    <t>Sven</t>
  </si>
  <si>
    <t>Späker</t>
  </si>
  <si>
    <t>Steffen</t>
  </si>
  <si>
    <t>Fregin</t>
  </si>
  <si>
    <t>Lara</t>
  </si>
  <si>
    <t>Kicza</t>
  </si>
  <si>
    <t>Tim</t>
  </si>
  <si>
    <t>Claudia</t>
  </si>
  <si>
    <t>Neubarth</t>
  </si>
  <si>
    <t>Daniel</t>
  </si>
  <si>
    <t>Konietzny</t>
  </si>
  <si>
    <t>Mario</t>
  </si>
  <si>
    <t>Sippekamp</t>
  </si>
  <si>
    <t>Marco</t>
  </si>
  <si>
    <t>Bloch</t>
  </si>
  <si>
    <t>Christin</t>
  </si>
  <si>
    <t>Brückerhoff</t>
  </si>
  <si>
    <t>Finja</t>
  </si>
  <si>
    <t>Westermann</t>
  </si>
  <si>
    <t>Desirée</t>
  </si>
  <si>
    <t>Brüning</t>
  </si>
  <si>
    <t>Jessica</t>
  </si>
  <si>
    <t>Laura</t>
  </si>
  <si>
    <t>Bredow</t>
  </si>
  <si>
    <t>Dennis</t>
  </si>
  <si>
    <t>Jan</t>
  </si>
  <si>
    <t>Schmitter</t>
  </si>
  <si>
    <t>Vincent</t>
  </si>
  <si>
    <t>Cloth</t>
  </si>
  <si>
    <t>Leeker</t>
  </si>
  <si>
    <t>Christian</t>
  </si>
  <si>
    <t>Schledehausen</t>
  </si>
  <si>
    <t>Mountain</t>
  </si>
  <si>
    <t>Angeligue</t>
  </si>
  <si>
    <t>Schröer</t>
  </si>
  <si>
    <t>Sabrina</t>
  </si>
  <si>
    <t>Roeben</t>
  </si>
  <si>
    <t>Marc</t>
  </si>
  <si>
    <t>Schmitz</t>
  </si>
  <si>
    <t>Robbi</t>
  </si>
  <si>
    <t>Krökel</t>
  </si>
  <si>
    <t>Helge</t>
  </si>
  <si>
    <t>Offermann</t>
  </si>
  <si>
    <t>Holger</t>
  </si>
  <si>
    <t>Harrer</t>
  </si>
  <si>
    <t>Carina</t>
  </si>
  <si>
    <t>Timm</t>
  </si>
  <si>
    <t>Nils</t>
  </si>
  <si>
    <t>Hinricher</t>
  </si>
  <si>
    <t>André</t>
  </si>
  <si>
    <t>Arning</t>
  </si>
  <si>
    <t>Laurenz</t>
  </si>
  <si>
    <t>Kosbab</t>
  </si>
  <si>
    <t>Hilscher</t>
  </si>
  <si>
    <t>Linus</t>
  </si>
  <si>
    <t>Könemund</t>
  </si>
  <si>
    <t>Balz</t>
  </si>
  <si>
    <t>Bickel</t>
  </si>
  <si>
    <t>Bögel</t>
  </si>
  <si>
    <t>Max</t>
  </si>
  <si>
    <t>Kraemer</t>
  </si>
  <si>
    <t>Kajat</t>
  </si>
  <si>
    <t>Sergej</t>
  </si>
  <si>
    <t>Lang</t>
  </si>
  <si>
    <t>Peter</t>
  </si>
  <si>
    <t>Leismann</t>
  </si>
  <si>
    <t>Dominik</t>
  </si>
  <si>
    <t>Pascal</t>
  </si>
  <si>
    <t>Jostes</t>
  </si>
  <si>
    <t>Jolanda</t>
  </si>
  <si>
    <t>Osnabrück</t>
  </si>
  <si>
    <t>Reddieß</t>
  </si>
  <si>
    <t>Shaune</t>
  </si>
  <si>
    <t>Rheine</t>
  </si>
  <si>
    <t>Overberg</t>
  </si>
  <si>
    <t>Cordula</t>
  </si>
  <si>
    <t>Sidney</t>
  </si>
  <si>
    <t>Schimanski</t>
  </si>
  <si>
    <t>Czajkowski</t>
  </si>
  <si>
    <t>Arndt</t>
  </si>
  <si>
    <t>Chris</t>
  </si>
  <si>
    <t>Stagge</t>
  </si>
  <si>
    <t>Matthias</t>
  </si>
  <si>
    <t>Lütke</t>
  </si>
  <si>
    <t>Zwenger</t>
  </si>
  <si>
    <t>Chiara</t>
  </si>
  <si>
    <t>Fabio</t>
  </si>
  <si>
    <t>36,09</t>
  </si>
  <si>
    <t>36,31</t>
  </si>
  <si>
    <t>35,62</t>
  </si>
  <si>
    <t>32,05</t>
  </si>
  <si>
    <t>33,71</t>
  </si>
  <si>
    <t>33,62</t>
  </si>
  <si>
    <t>33,87</t>
  </si>
  <si>
    <t>33,37</t>
  </si>
  <si>
    <t>35,07</t>
  </si>
  <si>
    <t>32,58</t>
  </si>
  <si>
    <t>32,79</t>
  </si>
  <si>
    <t>31,18</t>
  </si>
  <si>
    <t>31,70</t>
  </si>
  <si>
    <t>32,31</t>
  </si>
  <si>
    <t>32,66</t>
  </si>
  <si>
    <t>32,37</t>
  </si>
  <si>
    <t>32,59</t>
  </si>
  <si>
    <t>32,43</t>
  </si>
  <si>
    <t>32,11</t>
  </si>
  <si>
    <t>32,49</t>
  </si>
  <si>
    <t>32,09</t>
  </si>
  <si>
    <t>32,33</t>
  </si>
  <si>
    <t>32,35</t>
  </si>
  <si>
    <t>32,39</t>
  </si>
  <si>
    <t>32,15</t>
  </si>
  <si>
    <t>32,64</t>
  </si>
  <si>
    <t>32,44</t>
  </si>
  <si>
    <t>32,91</t>
  </si>
  <si>
    <t>30,91</t>
  </si>
  <si>
    <t>31,29</t>
  </si>
  <si>
    <t>31,14</t>
  </si>
  <si>
    <t>31,41</t>
  </si>
  <si>
    <t>31,04</t>
  </si>
  <si>
    <t>31,38</t>
  </si>
  <si>
    <t>31,19</t>
  </si>
  <si>
    <t>31,60</t>
  </si>
  <si>
    <t>30,97</t>
  </si>
  <si>
    <t>31,32</t>
  </si>
  <si>
    <t>31,12</t>
  </si>
  <si>
    <t>31,47</t>
  </si>
  <si>
    <t>31,16</t>
  </si>
  <si>
    <t>31,43</t>
  </si>
  <si>
    <t>31,01</t>
  </si>
  <si>
    <t>31,27</t>
  </si>
  <si>
    <t>31,23</t>
  </si>
  <si>
    <t>31,73</t>
  </si>
  <si>
    <t>30,94</t>
  </si>
  <si>
    <t>31,07</t>
  </si>
  <si>
    <t>30,88</t>
  </si>
  <si>
    <t>31,50</t>
  </si>
  <si>
    <t>30,96</t>
  </si>
  <si>
    <t>30,78</t>
  </si>
  <si>
    <t>31,34</t>
  </si>
  <si>
    <t>30,89</t>
  </si>
  <si>
    <t>31,13</t>
  </si>
  <si>
    <t>31,37</t>
  </si>
  <si>
    <t>31,56</t>
  </si>
  <si>
    <t>31,24</t>
  </si>
  <si>
    <t>31,49</t>
  </si>
  <si>
    <t>34,45</t>
  </si>
  <si>
    <t>30,81</t>
  </si>
  <si>
    <t>31,25</t>
  </si>
  <si>
    <t>31,20</t>
  </si>
  <si>
    <t>31,79</t>
  </si>
  <si>
    <t>31,31</t>
  </si>
  <si>
    <t>35,28</t>
  </si>
  <si>
    <t>36,80</t>
  </si>
  <si>
    <t>31,62</t>
  </si>
  <si>
    <t>33,82</t>
  </si>
  <si>
    <t>33,64</t>
  </si>
  <si>
    <t>33,70</t>
  </si>
  <si>
    <t>33,73</t>
  </si>
  <si>
    <t>34,59</t>
  </si>
  <si>
    <t>32,17</t>
  </si>
  <si>
    <t>32,81</t>
  </si>
  <si>
    <t>31,97</t>
  </si>
  <si>
    <t>32,20</t>
  </si>
  <si>
    <t>31,53</t>
  </si>
  <si>
    <t>31,11</t>
  </si>
  <si>
    <t>32,30</t>
  </si>
  <si>
    <t>32,16</t>
  </si>
  <si>
    <t>31,94</t>
  </si>
  <si>
    <t>31,99</t>
  </si>
  <si>
    <t>32,25</t>
  </si>
  <si>
    <t>31,86</t>
  </si>
  <si>
    <t>32,08</t>
  </si>
  <si>
    <t>32,14</t>
  </si>
  <si>
    <t>31,75</t>
  </si>
  <si>
    <t>31,96</t>
  </si>
  <si>
    <t>31,90</t>
  </si>
  <si>
    <t>32,00</t>
  </si>
  <si>
    <t>30,67</t>
  </si>
  <si>
    <t>30,98</t>
  </si>
  <si>
    <t>30,75</t>
  </si>
  <si>
    <t>31,10</t>
  </si>
  <si>
    <t>30,80</t>
  </si>
  <si>
    <t>30,79</t>
  </si>
  <si>
    <t>30,82</t>
  </si>
  <si>
    <t>30,87</t>
  </si>
  <si>
    <t>31,09</t>
  </si>
  <si>
    <t>30,64</t>
  </si>
  <si>
    <t>31,15</t>
  </si>
  <si>
    <t>31,05</t>
  </si>
  <si>
    <t>30,77</t>
  </si>
  <si>
    <t>31,08</t>
  </si>
  <si>
    <t>31,35</t>
  </si>
  <si>
    <t>31,00</t>
  </si>
  <si>
    <t>31,17</t>
  </si>
  <si>
    <t>30,92</t>
  </si>
  <si>
    <t>32,34</t>
  </si>
  <si>
    <t>31,61</t>
  </si>
  <si>
    <t>31,06</t>
  </si>
  <si>
    <t>31,39</t>
  </si>
  <si>
    <t>31,48</t>
  </si>
  <si>
    <t>31,03</t>
  </si>
  <si>
    <t>23,11</t>
  </si>
  <si>
    <t>34,78</t>
  </si>
  <si>
    <t>35,49</t>
  </si>
  <si>
    <t>35,31</t>
  </si>
  <si>
    <t>31,63</t>
  </si>
  <si>
    <t>32,97</t>
  </si>
  <si>
    <t>32,61</t>
  </si>
  <si>
    <t>32,18</t>
  </si>
  <si>
    <t>33,28</t>
  </si>
  <si>
    <t>31,69</t>
  </si>
  <si>
    <t>31,80</t>
  </si>
  <si>
    <t>30,70</t>
  </si>
  <si>
    <t>31,64</t>
  </si>
  <si>
    <t>32,06</t>
  </si>
  <si>
    <t>32,03</t>
  </si>
  <si>
    <t>32,27</t>
  </si>
  <si>
    <t>32,32</t>
  </si>
  <si>
    <t>32,28</t>
  </si>
  <si>
    <t>32,10</t>
  </si>
  <si>
    <t>32,38</t>
  </si>
  <si>
    <t>32,45</t>
  </si>
  <si>
    <t>24,56</t>
  </si>
  <si>
    <t>30,86</t>
  </si>
  <si>
    <t>31,02</t>
  </si>
  <si>
    <t>30,74</t>
  </si>
  <si>
    <t>31,30</t>
  </si>
  <si>
    <t>30,76</t>
  </si>
  <si>
    <t>30,99</t>
  </si>
  <si>
    <t>30,93</t>
  </si>
  <si>
    <t>30,95</t>
  </si>
  <si>
    <t>31,21</t>
  </si>
  <si>
    <t>30,85</t>
  </si>
  <si>
    <t>31,22</t>
  </si>
  <si>
    <t>30,69</t>
  </si>
  <si>
    <t>30,83</t>
  </si>
  <si>
    <t>31,51</t>
  </si>
  <si>
    <t>34,41</t>
  </si>
  <si>
    <t>35,59</t>
  </si>
  <si>
    <t>33,39</t>
  </si>
  <si>
    <t>33,19</t>
  </si>
  <si>
    <t>33,51</t>
  </si>
  <si>
    <t>33,07</t>
  </si>
  <si>
    <t>33,98</t>
  </si>
  <si>
    <t>32,76</t>
  </si>
  <si>
    <t>32,60</t>
  </si>
  <si>
    <t>31,78</t>
  </si>
  <si>
    <t>32,87</t>
  </si>
  <si>
    <t>32,36</t>
  </si>
  <si>
    <t>34,97</t>
  </si>
  <si>
    <t>32,26</t>
  </si>
  <si>
    <t>32,65</t>
  </si>
  <si>
    <t>32,12</t>
  </si>
  <si>
    <t>32,22</t>
  </si>
  <si>
    <t>23,67</t>
  </si>
  <si>
    <t>31,28</t>
  </si>
  <si>
    <t>31,66</t>
  </si>
  <si>
    <t>31,68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</si>
</sst>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:ss.00"/>
    <numFmt numFmtId="173" formatCode="ss.00"/>
    <numFmt numFmtId="174" formatCode="00000"/>
    <numFmt numFmtId="175" formatCode="0;[Red]\1"/>
    <numFmt numFmtId="176" formatCode="#,##0.00\ &quot;€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10"/>
      <name val="Tahoma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15" fillId="14" borderId="1" applyNumberFormat="0" applyAlignment="0" applyProtection="0"/>
    <xf numFmtId="0" fontId="16" fillId="14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7" borderId="2" applyNumberFormat="0" applyAlignment="0" applyProtection="0"/>
    <xf numFmtId="0" fontId="21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17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314"/>
  <sheetViews>
    <sheetView tabSelected="1" zoomScale="95" zoomScaleNormal="95" zoomScalePageLayoutView="0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11.421875" defaultRowHeight="12.75"/>
  <cols>
    <col min="1" max="1" width="8.00390625" style="6" customWidth="1"/>
    <col min="2" max="2" width="20.00390625" style="0" customWidth="1"/>
    <col min="3" max="3" width="18.421875" style="0" customWidth="1"/>
    <col min="4" max="4" width="21.28125" style="0" customWidth="1"/>
    <col min="5" max="5" width="9.421875" style="24" customWidth="1"/>
    <col min="6" max="6" width="8.7109375" style="24" customWidth="1"/>
    <col min="7" max="7" width="8.57421875" style="24" customWidth="1"/>
    <col min="8" max="8" width="7.8515625" style="24" customWidth="1"/>
    <col min="9" max="9" width="9.00390625" style="8" customWidth="1"/>
    <col min="10" max="10" width="8.8515625" style="8" customWidth="1"/>
    <col min="11" max="11" width="9.8515625" style="10" customWidth="1"/>
    <col min="12" max="12" width="11.421875" style="8" customWidth="1"/>
  </cols>
  <sheetData>
    <row r="1" spans="2:4" ht="12.75">
      <c r="B1" s="12"/>
      <c r="C1" s="12"/>
      <c r="D1" s="12"/>
    </row>
    <row r="2" spans="1:11" ht="12.75">
      <c r="A2" s="23" t="s">
        <v>4</v>
      </c>
      <c r="B2" s="23"/>
      <c r="C2" s="23"/>
      <c r="D2" s="23"/>
      <c r="E2" s="11">
        <v>1</v>
      </c>
      <c r="F2" s="11">
        <v>1</v>
      </c>
      <c r="G2" s="11">
        <v>1</v>
      </c>
      <c r="H2" s="11">
        <v>1</v>
      </c>
      <c r="I2" s="11">
        <v>1</v>
      </c>
      <c r="J2" s="11">
        <v>1</v>
      </c>
      <c r="K2" s="22"/>
    </row>
    <row r="3" spans="2:4" ht="12.75">
      <c r="B3" s="12"/>
      <c r="C3" s="12"/>
      <c r="D3" s="12"/>
    </row>
    <row r="4" spans="1:12" ht="12.75">
      <c r="A4" s="13" t="s">
        <v>0</v>
      </c>
      <c r="B4" s="3" t="s">
        <v>1</v>
      </c>
      <c r="C4" s="3" t="s">
        <v>8</v>
      </c>
      <c r="D4" s="3" t="s">
        <v>2</v>
      </c>
      <c r="E4" s="25" t="s">
        <v>9</v>
      </c>
      <c r="F4" s="25" t="s">
        <v>10</v>
      </c>
      <c r="G4" s="25" t="s">
        <v>11</v>
      </c>
      <c r="H4" s="25" t="s">
        <v>12</v>
      </c>
      <c r="I4" s="7" t="s">
        <v>13</v>
      </c>
      <c r="J4" s="7" t="s">
        <v>14</v>
      </c>
      <c r="K4" s="7" t="s">
        <v>16</v>
      </c>
      <c r="L4" s="7" t="s">
        <v>3</v>
      </c>
    </row>
    <row r="5" spans="1:12" ht="12.75">
      <c r="A5" s="6">
        <v>101</v>
      </c>
      <c r="B5" t="s">
        <v>17</v>
      </c>
      <c r="C5" t="s">
        <v>18</v>
      </c>
      <c r="D5" t="s">
        <v>19</v>
      </c>
      <c r="L5" s="8">
        <f>SUM(E5*$E$2+F5*$F$2+G5*$G$2+H5*$H$2+I5*$I$2+$J$2*J5+K5)</f>
        <v>0</v>
      </c>
    </row>
    <row r="6" spans="1:12" ht="12.75">
      <c r="A6" s="6">
        <v>102</v>
      </c>
      <c r="B6" s="14" t="s">
        <v>17</v>
      </c>
      <c r="C6" s="15" t="s">
        <v>20</v>
      </c>
      <c r="D6" s="15" t="s">
        <v>21</v>
      </c>
      <c r="E6" s="24" t="s">
        <v>209</v>
      </c>
      <c r="F6" s="24" t="s">
        <v>275</v>
      </c>
      <c r="G6" s="24" t="s">
        <v>323</v>
      </c>
      <c r="H6" s="24">
        <v>32.19</v>
      </c>
      <c r="L6" s="8">
        <f aca="true" t="shared" si="0" ref="L6:L79">SUM(E6*$E$2+F6*$F$2+G6*$G$2+H6*$H$2+I6*$I$2+$J$2*J6+K6)</f>
        <v>128.44</v>
      </c>
    </row>
    <row r="7" spans="1:12" ht="12.75">
      <c r="A7" s="6">
        <v>103</v>
      </c>
      <c r="B7" s="14" t="s">
        <v>22</v>
      </c>
      <c r="C7" s="15" t="s">
        <v>23</v>
      </c>
      <c r="D7" s="15" t="s">
        <v>24</v>
      </c>
      <c r="E7" s="24" t="s">
        <v>210</v>
      </c>
      <c r="F7" s="24" t="s">
        <v>214</v>
      </c>
      <c r="G7" s="24" t="s">
        <v>277</v>
      </c>
      <c r="H7" s="24">
        <v>31.99</v>
      </c>
      <c r="L7" s="8">
        <f t="shared" si="0"/>
        <v>128.7</v>
      </c>
    </row>
    <row r="8" spans="1:12" ht="12.75">
      <c r="A8" s="6">
        <v>104</v>
      </c>
      <c r="B8" t="s">
        <v>25</v>
      </c>
      <c r="C8" t="s">
        <v>26</v>
      </c>
      <c r="D8" t="s">
        <v>24</v>
      </c>
      <c r="L8" s="8">
        <f t="shared" si="0"/>
        <v>0</v>
      </c>
    </row>
    <row r="9" spans="1:12" ht="12.75">
      <c r="A9" s="6">
        <v>106</v>
      </c>
      <c r="B9" t="s">
        <v>174</v>
      </c>
      <c r="C9" t="s">
        <v>175</v>
      </c>
      <c r="D9" t="s">
        <v>24</v>
      </c>
      <c r="E9" s="24" t="s">
        <v>212</v>
      </c>
      <c r="F9" s="24">
        <v>31.99</v>
      </c>
      <c r="G9" s="24" t="s">
        <v>324</v>
      </c>
      <c r="H9" s="24" t="s">
        <v>279</v>
      </c>
      <c r="L9" s="8">
        <f t="shared" si="0"/>
        <v>128.89</v>
      </c>
    </row>
    <row r="10" spans="1:12" ht="12.75">
      <c r="A10" s="6">
        <v>109</v>
      </c>
      <c r="B10" s="16" t="s">
        <v>27</v>
      </c>
      <c r="C10" s="17" t="s">
        <v>28</v>
      </c>
      <c r="D10" s="17" t="s">
        <v>24</v>
      </c>
      <c r="E10" s="24" t="s">
        <v>211</v>
      </c>
      <c r="F10" s="24">
        <v>32.16</v>
      </c>
      <c r="G10" s="24" t="s">
        <v>241</v>
      </c>
      <c r="H10" s="24" t="s">
        <v>279</v>
      </c>
      <c r="L10" s="8">
        <f t="shared" si="0"/>
        <v>128.51</v>
      </c>
    </row>
    <row r="11" spans="1:12" ht="12.75">
      <c r="A11" s="6">
        <v>110</v>
      </c>
      <c r="B11" s="20" t="s">
        <v>29</v>
      </c>
      <c r="C11" s="21" t="s">
        <v>30</v>
      </c>
      <c r="D11" s="21" t="s">
        <v>21</v>
      </c>
      <c r="E11" s="24" t="s">
        <v>205</v>
      </c>
      <c r="F11" s="24" t="s">
        <v>277</v>
      </c>
      <c r="G11" s="24" t="s">
        <v>326</v>
      </c>
      <c r="H11" s="24" t="s">
        <v>286</v>
      </c>
      <c r="L11" s="8">
        <f t="shared" si="0"/>
        <v>128.79</v>
      </c>
    </row>
    <row r="12" spans="1:12" ht="12.75">
      <c r="A12" s="6">
        <v>111</v>
      </c>
      <c r="B12" s="18" t="s">
        <v>31</v>
      </c>
      <c r="C12" s="19" t="s">
        <v>32</v>
      </c>
      <c r="D12" s="19" t="s">
        <v>33</v>
      </c>
      <c r="E12" s="24" t="s">
        <v>205</v>
      </c>
      <c r="F12" s="24" t="s">
        <v>269</v>
      </c>
      <c r="G12" s="24" t="s">
        <v>320</v>
      </c>
      <c r="H12" s="24" t="s">
        <v>276</v>
      </c>
      <c r="L12" s="8">
        <f t="shared" si="0"/>
        <v>128.6</v>
      </c>
    </row>
    <row r="13" spans="1:12" ht="12.75">
      <c r="A13" s="6">
        <v>112</v>
      </c>
      <c r="B13" s="18" t="s">
        <v>34</v>
      </c>
      <c r="C13" s="19" t="s">
        <v>35</v>
      </c>
      <c r="D13" s="19" t="s">
        <v>24</v>
      </c>
      <c r="E13" s="24" t="s">
        <v>213</v>
      </c>
      <c r="F13" s="24" t="s">
        <v>199</v>
      </c>
      <c r="G13" s="24" t="s">
        <v>325</v>
      </c>
      <c r="H13" s="24" t="s">
        <v>218</v>
      </c>
      <c r="L13" s="8">
        <f t="shared" si="0"/>
        <v>128.86</v>
      </c>
    </row>
    <row r="14" spans="1:12" ht="12.75">
      <c r="A14" s="6">
        <v>113</v>
      </c>
      <c r="B14" s="18" t="s">
        <v>25</v>
      </c>
      <c r="C14" s="19" t="s">
        <v>36</v>
      </c>
      <c r="D14" s="19" t="s">
        <v>24</v>
      </c>
      <c r="E14" s="24" t="s">
        <v>215</v>
      </c>
      <c r="F14" s="24" t="s">
        <v>278</v>
      </c>
      <c r="G14" s="24" t="s">
        <v>327</v>
      </c>
      <c r="H14" s="24" t="s">
        <v>359</v>
      </c>
      <c r="L14" s="8">
        <f t="shared" si="0"/>
        <v>131.77</v>
      </c>
    </row>
    <row r="15" spans="1:12" ht="12.75">
      <c r="A15" s="6">
        <v>116</v>
      </c>
      <c r="B15" s="18" t="s">
        <v>37</v>
      </c>
      <c r="C15" s="19" t="s">
        <v>38</v>
      </c>
      <c r="D15" s="19" t="s">
        <v>24</v>
      </c>
      <c r="E15" s="24" t="s">
        <v>214</v>
      </c>
      <c r="F15" s="24" t="s">
        <v>279</v>
      </c>
      <c r="G15" s="24" t="s">
        <v>318</v>
      </c>
      <c r="H15" s="24" t="s">
        <v>358</v>
      </c>
      <c r="L15" s="8">
        <f t="shared" si="0"/>
        <v>128.9</v>
      </c>
    </row>
    <row r="16" spans="1:12" ht="12.75">
      <c r="A16" s="6">
        <v>119</v>
      </c>
      <c r="B16" s="18" t="s">
        <v>39</v>
      </c>
      <c r="C16" s="19" t="s">
        <v>30</v>
      </c>
      <c r="D16" s="19" t="s">
        <v>40</v>
      </c>
      <c r="E16" s="24" t="s">
        <v>217</v>
      </c>
      <c r="F16" s="24" t="s">
        <v>259</v>
      </c>
      <c r="G16" s="24" t="s">
        <v>328</v>
      </c>
      <c r="H16" s="24" t="s">
        <v>325</v>
      </c>
      <c r="L16" s="8">
        <f t="shared" si="0"/>
        <v>128.43</v>
      </c>
    </row>
    <row r="17" spans="1:12" ht="12.75">
      <c r="A17" s="6">
        <v>121</v>
      </c>
      <c r="B17" s="18" t="s">
        <v>41</v>
      </c>
      <c r="C17" s="19" t="s">
        <v>42</v>
      </c>
      <c r="D17" s="19" t="s">
        <v>43</v>
      </c>
      <c r="L17" s="8">
        <f t="shared" si="0"/>
        <v>0</v>
      </c>
    </row>
    <row r="18" spans="1:12" ht="12.75">
      <c r="A18" s="6">
        <v>122</v>
      </c>
      <c r="B18" s="18" t="s">
        <v>44</v>
      </c>
      <c r="C18" s="19" t="s">
        <v>45</v>
      </c>
      <c r="D18" s="19" t="s">
        <v>46</v>
      </c>
      <c r="E18" s="24" t="s">
        <v>205</v>
      </c>
      <c r="F18" s="24" t="s">
        <v>280</v>
      </c>
      <c r="G18" s="24" t="s">
        <v>330</v>
      </c>
      <c r="H18" s="24">
        <v>32.28</v>
      </c>
      <c r="L18" s="8">
        <f t="shared" si="0"/>
        <v>129.1</v>
      </c>
    </row>
    <row r="19" spans="1:12" ht="12.75">
      <c r="A19" s="6">
        <v>125</v>
      </c>
      <c r="B19" s="18" t="s">
        <v>47</v>
      </c>
      <c r="C19" s="19" t="s">
        <v>48</v>
      </c>
      <c r="D19" s="19" t="s">
        <v>33</v>
      </c>
      <c r="E19" s="24" t="s">
        <v>206</v>
      </c>
      <c r="F19" s="24" t="s">
        <v>270</v>
      </c>
      <c r="G19" s="24" t="s">
        <v>321</v>
      </c>
      <c r="H19" s="24" t="s">
        <v>354</v>
      </c>
      <c r="L19" s="8">
        <f t="shared" si="0"/>
        <v>130.16</v>
      </c>
    </row>
    <row r="20" spans="1:12" ht="12.75">
      <c r="A20" s="6">
        <v>126</v>
      </c>
      <c r="B20" s="18" t="s">
        <v>49</v>
      </c>
      <c r="C20" s="19" t="s">
        <v>50</v>
      </c>
      <c r="D20" s="19" t="s">
        <v>51</v>
      </c>
      <c r="E20" s="24" t="s">
        <v>216</v>
      </c>
      <c r="F20" s="24" t="s">
        <v>271</v>
      </c>
      <c r="G20" s="24" t="s">
        <v>199</v>
      </c>
      <c r="H20" s="24" t="s">
        <v>360</v>
      </c>
      <c r="L20" s="8">
        <f t="shared" si="0"/>
        <v>128.37</v>
      </c>
    </row>
    <row r="21" spans="1:12" ht="12.75">
      <c r="A21" s="6">
        <v>127</v>
      </c>
      <c r="B21" s="18" t="s">
        <v>52</v>
      </c>
      <c r="C21" s="19" t="s">
        <v>53</v>
      </c>
      <c r="D21" s="19" t="s">
        <v>51</v>
      </c>
      <c r="E21" s="24">
        <v>32.52</v>
      </c>
      <c r="F21" s="24" t="s">
        <v>271</v>
      </c>
      <c r="G21" s="24">
        <v>32.33</v>
      </c>
      <c r="H21" s="24" t="s">
        <v>219</v>
      </c>
      <c r="L21" s="8">
        <f t="shared" si="0"/>
        <v>129.21</v>
      </c>
    </row>
    <row r="22" spans="1:12" ht="12.75">
      <c r="A22" s="6">
        <v>131</v>
      </c>
      <c r="B22" s="18" t="s">
        <v>54</v>
      </c>
      <c r="C22" s="19" t="s">
        <v>55</v>
      </c>
      <c r="D22" s="19" t="s">
        <v>33</v>
      </c>
      <c r="E22" s="24">
        <v>32.81</v>
      </c>
      <c r="F22" s="24">
        <v>32.1</v>
      </c>
      <c r="G22" s="24" t="s">
        <v>285</v>
      </c>
      <c r="H22" s="24">
        <v>32.14</v>
      </c>
      <c r="L22" s="8">
        <f t="shared" si="0"/>
        <v>128.95</v>
      </c>
    </row>
    <row r="23" spans="1:12" ht="12.75">
      <c r="A23" s="6">
        <v>133</v>
      </c>
      <c r="B23" s="18" t="s">
        <v>56</v>
      </c>
      <c r="C23" s="19" t="s">
        <v>57</v>
      </c>
      <c r="D23" s="19" t="s">
        <v>33</v>
      </c>
      <c r="E23" s="24">
        <v>32.52</v>
      </c>
      <c r="F23" s="24">
        <v>32.47</v>
      </c>
      <c r="G23" s="24" t="s">
        <v>306</v>
      </c>
      <c r="H23" s="24">
        <v>32.42</v>
      </c>
      <c r="L23" s="8">
        <f t="shared" si="0"/>
        <v>129.02</v>
      </c>
    </row>
    <row r="24" spans="1:12" ht="12.75">
      <c r="A24" s="6">
        <v>134</v>
      </c>
      <c r="B24" s="18" t="s">
        <v>58</v>
      </c>
      <c r="C24" s="19" t="s">
        <v>59</v>
      </c>
      <c r="D24" s="19" t="s">
        <v>60</v>
      </c>
      <c r="E24" s="24" t="s">
        <v>209</v>
      </c>
      <c r="F24" s="24">
        <v>32.34</v>
      </c>
      <c r="G24" s="24" t="s">
        <v>329</v>
      </c>
      <c r="H24" s="24">
        <v>32.44</v>
      </c>
      <c r="L24" s="8">
        <f t="shared" si="0"/>
        <v>129.19</v>
      </c>
    </row>
    <row r="25" spans="1:12" ht="12.75">
      <c r="A25" s="6">
        <v>140</v>
      </c>
      <c r="B25" s="18" t="s">
        <v>61</v>
      </c>
      <c r="C25" s="19" t="s">
        <v>62</v>
      </c>
      <c r="D25" s="15" t="s">
        <v>19</v>
      </c>
      <c r="E25" s="24" t="s">
        <v>219</v>
      </c>
      <c r="F25" s="24" t="s">
        <v>283</v>
      </c>
      <c r="G25" s="24">
        <v>32.35</v>
      </c>
      <c r="H25" s="24" t="s">
        <v>362</v>
      </c>
      <c r="L25" s="8">
        <f t="shared" si="0"/>
        <v>128.61</v>
      </c>
    </row>
    <row r="26" spans="1:12" ht="12.75">
      <c r="A26" s="6">
        <v>142</v>
      </c>
      <c r="B26" s="18" t="s">
        <v>49</v>
      </c>
      <c r="C26" s="19" t="s">
        <v>63</v>
      </c>
      <c r="D26" s="15" t="s">
        <v>51</v>
      </c>
      <c r="E26" s="24">
        <v>32.47</v>
      </c>
      <c r="F26" s="24" t="s">
        <v>281</v>
      </c>
      <c r="G26" s="24">
        <v>32.2</v>
      </c>
      <c r="H26" s="24" t="s">
        <v>361</v>
      </c>
      <c r="L26" s="8">
        <f t="shared" si="0"/>
        <v>129.4</v>
      </c>
    </row>
    <row r="27" spans="1:12" ht="12.75">
      <c r="A27" s="6">
        <v>155</v>
      </c>
      <c r="B27" s="18" t="s">
        <v>64</v>
      </c>
      <c r="C27" s="19" t="s">
        <v>65</v>
      </c>
      <c r="D27" s="15" t="s">
        <v>51</v>
      </c>
      <c r="E27" s="24" t="s">
        <v>221</v>
      </c>
      <c r="F27" s="24" t="s">
        <v>285</v>
      </c>
      <c r="G27" s="24" t="s">
        <v>331</v>
      </c>
      <c r="H27" s="24" t="s">
        <v>220</v>
      </c>
      <c r="L27" s="8">
        <f t="shared" si="0"/>
        <v>129.14</v>
      </c>
    </row>
    <row r="28" spans="1:12" ht="12.75">
      <c r="A28" s="6">
        <v>156</v>
      </c>
      <c r="B28" s="18" t="s">
        <v>39</v>
      </c>
      <c r="C28" s="19" t="s">
        <v>66</v>
      </c>
      <c r="D28" s="19" t="s">
        <v>40</v>
      </c>
      <c r="E28" s="24" t="s">
        <v>218</v>
      </c>
      <c r="F28" s="24" t="s">
        <v>282</v>
      </c>
      <c r="G28" s="24">
        <v>32.17</v>
      </c>
      <c r="H28" s="24" t="s">
        <v>211</v>
      </c>
      <c r="L28" s="8">
        <f t="shared" si="0"/>
        <v>129.03</v>
      </c>
    </row>
    <row r="29" spans="1:12" ht="12.75">
      <c r="A29" s="6">
        <v>157</v>
      </c>
      <c r="B29" s="18" t="s">
        <v>61</v>
      </c>
      <c r="C29" s="19" t="s">
        <v>67</v>
      </c>
      <c r="D29" s="19" t="s">
        <v>19</v>
      </c>
      <c r="E29" s="24" t="s">
        <v>222</v>
      </c>
      <c r="F29" s="24" t="s">
        <v>286</v>
      </c>
      <c r="G29" s="24">
        <v>32.3</v>
      </c>
      <c r="H29" s="24" t="s">
        <v>363</v>
      </c>
      <c r="L29" s="8">
        <f t="shared" si="0"/>
        <v>128.96</v>
      </c>
    </row>
    <row r="30" spans="1:12" ht="12.75">
      <c r="A30" s="6">
        <v>160</v>
      </c>
      <c r="B30" s="18" t="s">
        <v>68</v>
      </c>
      <c r="C30" s="19" t="s">
        <v>69</v>
      </c>
      <c r="D30" s="19" t="s">
        <v>33</v>
      </c>
      <c r="E30" s="24">
        <v>32.7</v>
      </c>
      <c r="F30" s="24" t="s">
        <v>271</v>
      </c>
      <c r="G30" s="24" t="s">
        <v>271</v>
      </c>
      <c r="H30" s="24" t="s">
        <v>305</v>
      </c>
      <c r="L30" s="8">
        <f t="shared" si="0"/>
        <v>128.98</v>
      </c>
    </row>
    <row r="31" spans="1:12" ht="12.75">
      <c r="A31" s="6">
        <v>162</v>
      </c>
      <c r="B31" s="14" t="s">
        <v>34</v>
      </c>
      <c r="C31" s="15" t="s">
        <v>70</v>
      </c>
      <c r="D31" s="15" t="s">
        <v>24</v>
      </c>
      <c r="E31" s="24" t="s">
        <v>220</v>
      </c>
      <c r="F31" s="24" t="s">
        <v>284</v>
      </c>
      <c r="G31" s="24">
        <v>32.02</v>
      </c>
      <c r="H31" s="24" t="s">
        <v>328</v>
      </c>
      <c r="L31" s="8">
        <f t="shared" si="0"/>
        <v>128.41</v>
      </c>
    </row>
    <row r="32" spans="1:12" ht="12.75">
      <c r="A32" s="6">
        <v>174</v>
      </c>
      <c r="B32" s="14" t="s">
        <v>54</v>
      </c>
      <c r="C32" s="15" t="s">
        <v>71</v>
      </c>
      <c r="D32" s="15" t="s">
        <v>33</v>
      </c>
      <c r="E32" s="24">
        <v>32.57</v>
      </c>
      <c r="F32" s="24" t="s">
        <v>272</v>
      </c>
      <c r="G32" s="24" t="s">
        <v>241</v>
      </c>
      <c r="H32" s="24" t="s">
        <v>355</v>
      </c>
      <c r="L32" s="8">
        <f t="shared" si="0"/>
        <v>129.1</v>
      </c>
    </row>
    <row r="33" spans="1:12" ht="12.75">
      <c r="A33" s="6">
        <v>176</v>
      </c>
      <c r="B33" s="14" t="s">
        <v>72</v>
      </c>
      <c r="C33" s="15" t="s">
        <v>73</v>
      </c>
      <c r="D33" s="15" t="s">
        <v>33</v>
      </c>
      <c r="E33" s="24">
        <v>33.49</v>
      </c>
      <c r="F33" s="24" t="s">
        <v>210</v>
      </c>
      <c r="G33" s="24" t="s">
        <v>305</v>
      </c>
      <c r="H33" s="24" t="s">
        <v>357</v>
      </c>
      <c r="L33" s="8">
        <f t="shared" si="0"/>
        <v>131.36</v>
      </c>
    </row>
    <row r="34" spans="1:12" ht="12.75">
      <c r="A34" s="6">
        <v>301</v>
      </c>
      <c r="B34" s="18" t="s">
        <v>17</v>
      </c>
      <c r="C34" s="19" t="s">
        <v>74</v>
      </c>
      <c r="D34" s="19" t="s">
        <v>21</v>
      </c>
      <c r="E34" s="24" t="s">
        <v>225</v>
      </c>
      <c r="F34" s="24" t="s">
        <v>287</v>
      </c>
      <c r="G34" s="24" t="s">
        <v>250</v>
      </c>
      <c r="H34" s="24" t="s">
        <v>333</v>
      </c>
      <c r="L34" s="8">
        <f t="shared" si="0"/>
        <v>123.95</v>
      </c>
    </row>
    <row r="35" spans="1:12" ht="12.75">
      <c r="A35" s="6">
        <v>302</v>
      </c>
      <c r="B35" s="18" t="s">
        <v>17</v>
      </c>
      <c r="C35" s="19" t="s">
        <v>75</v>
      </c>
      <c r="D35" s="19" t="s">
        <v>19</v>
      </c>
      <c r="E35" s="24" t="s">
        <v>224</v>
      </c>
      <c r="F35" s="24" t="s">
        <v>288</v>
      </c>
      <c r="G35" s="24" t="s">
        <v>299</v>
      </c>
      <c r="H35" s="24" t="s">
        <v>226</v>
      </c>
      <c r="L35" s="8">
        <f t="shared" si="0"/>
        <v>123.8</v>
      </c>
    </row>
    <row r="36" spans="1:12" ht="12.75">
      <c r="A36" s="6">
        <v>303</v>
      </c>
      <c r="B36" s="18" t="s">
        <v>76</v>
      </c>
      <c r="C36" s="19" t="s">
        <v>77</v>
      </c>
      <c r="D36" s="19" t="s">
        <v>21</v>
      </c>
      <c r="E36" s="24" t="s">
        <v>227</v>
      </c>
      <c r="F36" s="24" t="s">
        <v>289</v>
      </c>
      <c r="G36" s="24" t="s">
        <v>207</v>
      </c>
      <c r="H36" s="24" t="s">
        <v>293</v>
      </c>
      <c r="L36" s="8">
        <f t="shared" si="0"/>
        <v>124.16</v>
      </c>
    </row>
    <row r="37" spans="1:12" ht="12.75">
      <c r="A37" s="6">
        <v>304</v>
      </c>
      <c r="B37" s="18" t="s">
        <v>78</v>
      </c>
      <c r="C37" s="19" t="s">
        <v>79</v>
      </c>
      <c r="D37" s="19" t="s">
        <v>80</v>
      </c>
      <c r="E37" s="24" t="s">
        <v>226</v>
      </c>
      <c r="F37" s="24" t="s">
        <v>290</v>
      </c>
      <c r="G37" s="24" t="s">
        <v>333</v>
      </c>
      <c r="H37" s="24" t="s">
        <v>365</v>
      </c>
      <c r="L37" s="8">
        <f t="shared" si="0"/>
        <v>124.38</v>
      </c>
    </row>
    <row r="38" spans="1:12" ht="12.75">
      <c r="A38" s="6">
        <v>305</v>
      </c>
      <c r="B38" s="18" t="s">
        <v>76</v>
      </c>
      <c r="C38" s="19" t="s">
        <v>81</v>
      </c>
      <c r="D38" s="19" t="s">
        <v>21</v>
      </c>
      <c r="E38" s="24" t="s">
        <v>229</v>
      </c>
      <c r="F38" s="24" t="s">
        <v>291</v>
      </c>
      <c r="G38" s="24" t="s">
        <v>334</v>
      </c>
      <c r="H38" s="24" t="s">
        <v>247</v>
      </c>
      <c r="L38" s="8">
        <f t="shared" si="0"/>
        <v>123.98</v>
      </c>
    </row>
    <row r="39" spans="1:12" ht="12.75">
      <c r="A39" s="6">
        <v>306</v>
      </c>
      <c r="B39" s="18" t="s">
        <v>180</v>
      </c>
      <c r="C39" s="19" t="s">
        <v>181</v>
      </c>
      <c r="D39" s="19" t="s">
        <v>182</v>
      </c>
      <c r="E39" s="24" t="s">
        <v>228</v>
      </c>
      <c r="F39" s="24" t="s">
        <v>232</v>
      </c>
      <c r="G39" s="24" t="s">
        <v>322</v>
      </c>
      <c r="H39" s="24" t="s">
        <v>238</v>
      </c>
      <c r="L39" s="8">
        <f t="shared" si="0"/>
        <v>123.72</v>
      </c>
    </row>
    <row r="40" spans="1:12" ht="12.75">
      <c r="A40" s="6">
        <v>307</v>
      </c>
      <c r="B40" s="18" t="s">
        <v>190</v>
      </c>
      <c r="C40" s="19" t="s">
        <v>53</v>
      </c>
      <c r="D40" s="19" t="s">
        <v>182</v>
      </c>
      <c r="E40" s="24" t="s">
        <v>224</v>
      </c>
      <c r="F40" s="24" t="s">
        <v>298</v>
      </c>
      <c r="G40" s="24" t="s">
        <v>340</v>
      </c>
      <c r="H40" s="24" t="s">
        <v>302</v>
      </c>
      <c r="L40" s="8">
        <f t="shared" si="0"/>
        <v>123.91</v>
      </c>
    </row>
    <row r="41" spans="1:12" ht="12.75">
      <c r="A41" s="6">
        <v>308</v>
      </c>
      <c r="B41" s="18" t="s">
        <v>82</v>
      </c>
      <c r="C41" s="19" t="s">
        <v>77</v>
      </c>
      <c r="D41" s="19" t="s">
        <v>19</v>
      </c>
      <c r="E41" s="24" t="s">
        <v>231</v>
      </c>
      <c r="F41" s="24" t="s">
        <v>292</v>
      </c>
      <c r="G41" s="24" t="s">
        <v>336</v>
      </c>
      <c r="H41" s="24" t="s">
        <v>291</v>
      </c>
      <c r="L41" s="8">
        <f t="shared" si="0"/>
        <v>124.49</v>
      </c>
    </row>
    <row r="42" spans="1:12" ht="12.75">
      <c r="A42" s="6">
        <v>309</v>
      </c>
      <c r="B42" s="18" t="s">
        <v>27</v>
      </c>
      <c r="C42" s="19" t="s">
        <v>83</v>
      </c>
      <c r="D42" s="19" t="s">
        <v>24</v>
      </c>
      <c r="E42" s="24" t="s">
        <v>230</v>
      </c>
      <c r="F42" s="24" t="s">
        <v>243</v>
      </c>
      <c r="G42" s="24" t="s">
        <v>335</v>
      </c>
      <c r="H42" s="24" t="s">
        <v>236</v>
      </c>
      <c r="L42" s="8">
        <f t="shared" si="0"/>
        <v>124.16</v>
      </c>
    </row>
    <row r="43" spans="1:12" ht="12.75">
      <c r="A43" s="6">
        <v>311</v>
      </c>
      <c r="B43" s="18" t="s">
        <v>183</v>
      </c>
      <c r="C43" s="19" t="s">
        <v>184</v>
      </c>
      <c r="D43" s="19" t="s">
        <v>182</v>
      </c>
      <c r="E43" s="24" t="s">
        <v>233</v>
      </c>
      <c r="F43" s="24" t="s">
        <v>293</v>
      </c>
      <c r="G43" s="24" t="s">
        <v>338</v>
      </c>
      <c r="H43" s="24" t="s">
        <v>247</v>
      </c>
      <c r="L43" s="8">
        <f t="shared" si="0"/>
        <v>123.91</v>
      </c>
    </row>
    <row r="44" spans="1:12" ht="12.75">
      <c r="A44" s="6">
        <v>313</v>
      </c>
      <c r="B44" s="18" t="s">
        <v>84</v>
      </c>
      <c r="C44" s="19" t="s">
        <v>66</v>
      </c>
      <c r="D44" s="19" t="s">
        <v>46</v>
      </c>
      <c r="E44" s="24" t="s">
        <v>232</v>
      </c>
      <c r="F44" s="24" t="s">
        <v>294</v>
      </c>
      <c r="G44" s="24" t="s">
        <v>337</v>
      </c>
      <c r="H44" s="24" t="s">
        <v>293</v>
      </c>
      <c r="L44" s="8">
        <f t="shared" si="0"/>
        <v>123.42</v>
      </c>
    </row>
    <row r="45" spans="1:12" ht="12.75">
      <c r="A45" s="6">
        <v>316</v>
      </c>
      <c r="B45" s="14" t="s">
        <v>78</v>
      </c>
      <c r="C45" s="15" t="s">
        <v>85</v>
      </c>
      <c r="D45" s="15" t="s">
        <v>80</v>
      </c>
      <c r="E45" s="24" t="s">
        <v>235</v>
      </c>
      <c r="F45" s="24" t="s">
        <v>292</v>
      </c>
      <c r="G45" s="24" t="s">
        <v>303</v>
      </c>
      <c r="H45" s="24" t="s">
        <v>299</v>
      </c>
      <c r="L45" s="8">
        <f t="shared" si="0"/>
        <v>124.2</v>
      </c>
    </row>
    <row r="46" spans="1:12" ht="12.75">
      <c r="A46" s="6">
        <v>317</v>
      </c>
      <c r="B46" s="18" t="s">
        <v>86</v>
      </c>
      <c r="C46" s="19" t="s">
        <v>87</v>
      </c>
      <c r="D46" s="19" t="s">
        <v>19</v>
      </c>
      <c r="E46" s="24" t="s">
        <v>234</v>
      </c>
      <c r="F46" s="24" t="s">
        <v>239</v>
      </c>
      <c r="G46" s="24" t="s">
        <v>339</v>
      </c>
      <c r="H46" s="24" t="s">
        <v>260</v>
      </c>
      <c r="L46" s="8">
        <f t="shared" si="0"/>
        <v>124.63</v>
      </c>
    </row>
    <row r="47" spans="1:12" ht="12.75">
      <c r="A47" s="6">
        <v>319</v>
      </c>
      <c r="B47" s="18" t="s">
        <v>88</v>
      </c>
      <c r="C47" s="19" t="s">
        <v>89</v>
      </c>
      <c r="D47" s="19" t="s">
        <v>19</v>
      </c>
      <c r="E47" s="24" t="s">
        <v>237</v>
      </c>
      <c r="F47" s="24" t="s">
        <v>256</v>
      </c>
      <c r="G47" s="24" t="s">
        <v>300</v>
      </c>
      <c r="H47" s="24" t="s">
        <v>304</v>
      </c>
      <c r="L47" s="8">
        <f t="shared" si="0"/>
        <v>124.24</v>
      </c>
    </row>
    <row r="48" spans="1:12" ht="12.75">
      <c r="A48" s="6">
        <v>321</v>
      </c>
      <c r="B48" s="18" t="s">
        <v>186</v>
      </c>
      <c r="C48" s="19" t="s">
        <v>28</v>
      </c>
      <c r="D48" s="19" t="s">
        <v>46</v>
      </c>
      <c r="E48" s="24" t="s">
        <v>236</v>
      </c>
      <c r="F48" s="24" t="s">
        <v>295</v>
      </c>
      <c r="G48" s="24" t="s">
        <v>302</v>
      </c>
      <c r="H48" s="24" t="s">
        <v>307</v>
      </c>
      <c r="L48" s="8">
        <f t="shared" si="0"/>
        <v>124.31</v>
      </c>
    </row>
    <row r="49" spans="1:12" ht="12.75">
      <c r="A49" s="6">
        <v>323</v>
      </c>
      <c r="B49" s="18" t="s">
        <v>187</v>
      </c>
      <c r="C49" s="19" t="s">
        <v>168</v>
      </c>
      <c r="D49" s="19" t="s">
        <v>60</v>
      </c>
      <c r="E49" s="24" t="s">
        <v>237</v>
      </c>
      <c r="F49" s="24" t="s">
        <v>296</v>
      </c>
      <c r="G49" s="24" t="s">
        <v>236</v>
      </c>
      <c r="H49" s="24" t="s">
        <v>293</v>
      </c>
      <c r="L49" s="8">
        <f t="shared" si="0"/>
        <v>124.05</v>
      </c>
    </row>
    <row r="50" spans="1:12" ht="12.75">
      <c r="A50" s="6">
        <v>324</v>
      </c>
      <c r="B50" s="16" t="s">
        <v>86</v>
      </c>
      <c r="C50" s="15" t="s">
        <v>90</v>
      </c>
      <c r="D50" s="15" t="s">
        <v>19</v>
      </c>
      <c r="E50" s="24" t="s">
        <v>236</v>
      </c>
      <c r="F50" s="24" t="s">
        <v>207</v>
      </c>
      <c r="G50" s="24" t="s">
        <v>310</v>
      </c>
      <c r="H50" s="24" t="s">
        <v>301</v>
      </c>
      <c r="L50" s="8">
        <f t="shared" si="0"/>
        <v>124.72</v>
      </c>
    </row>
    <row r="51" spans="1:12" ht="12.75">
      <c r="A51" s="6">
        <v>326</v>
      </c>
      <c r="B51" s="16" t="s">
        <v>190</v>
      </c>
      <c r="C51" s="15" t="s">
        <v>191</v>
      </c>
      <c r="D51" s="15" t="s">
        <v>182</v>
      </c>
      <c r="E51" s="24" t="s">
        <v>235</v>
      </c>
      <c r="F51" s="24" t="s">
        <v>249</v>
      </c>
      <c r="G51" s="24" t="s">
        <v>253</v>
      </c>
      <c r="H51" s="24" t="s">
        <v>242</v>
      </c>
      <c r="L51" s="8">
        <f t="shared" si="0"/>
        <v>124.54</v>
      </c>
    </row>
    <row r="52" spans="1:12" ht="12.75">
      <c r="A52" s="6">
        <v>327</v>
      </c>
      <c r="B52" s="18" t="s">
        <v>91</v>
      </c>
      <c r="C52" s="19" t="s">
        <v>92</v>
      </c>
      <c r="D52" s="19" t="s">
        <v>24</v>
      </c>
      <c r="L52" s="8">
        <f t="shared" si="0"/>
        <v>0</v>
      </c>
    </row>
    <row r="53" spans="1:12" ht="12.75">
      <c r="A53" s="6">
        <v>328</v>
      </c>
      <c r="B53" s="18" t="s">
        <v>93</v>
      </c>
      <c r="C53" s="19" t="s">
        <v>94</v>
      </c>
      <c r="D53" s="19" t="s">
        <v>46</v>
      </c>
      <c r="E53" s="24" t="s">
        <v>233</v>
      </c>
      <c r="F53" s="24" t="s">
        <v>297</v>
      </c>
      <c r="G53" s="24" t="s">
        <v>250</v>
      </c>
      <c r="H53" s="24" t="s">
        <v>225</v>
      </c>
      <c r="L53" s="8">
        <f t="shared" si="0"/>
        <v>124.89</v>
      </c>
    </row>
    <row r="54" spans="1:12" ht="12.75">
      <c r="A54" s="6">
        <v>330</v>
      </c>
      <c r="B54" s="18" t="s">
        <v>95</v>
      </c>
      <c r="C54" s="19" t="s">
        <v>96</v>
      </c>
      <c r="D54" s="19" t="s">
        <v>97</v>
      </c>
      <c r="E54" s="24" t="s">
        <v>239</v>
      </c>
      <c r="F54" s="24" t="s">
        <v>293</v>
      </c>
      <c r="G54" s="24" t="s">
        <v>258</v>
      </c>
      <c r="H54" s="24" t="s">
        <v>242</v>
      </c>
      <c r="L54" s="8">
        <f t="shared" si="0"/>
        <v>124.23</v>
      </c>
    </row>
    <row r="55" spans="1:12" ht="12.75">
      <c r="A55" s="6">
        <v>331</v>
      </c>
      <c r="B55" s="18" t="s">
        <v>98</v>
      </c>
      <c r="C55" s="19" t="s">
        <v>99</v>
      </c>
      <c r="D55" s="19" t="s">
        <v>60</v>
      </c>
      <c r="E55" s="24" t="s">
        <v>238</v>
      </c>
      <c r="F55" s="24" t="s">
        <v>250</v>
      </c>
      <c r="G55" s="24" t="s">
        <v>224</v>
      </c>
      <c r="H55" s="24" t="s">
        <v>297</v>
      </c>
      <c r="L55" s="8">
        <f t="shared" si="0"/>
        <v>124.2</v>
      </c>
    </row>
    <row r="56" spans="1:12" ht="12.75">
      <c r="A56" s="6">
        <v>332</v>
      </c>
      <c r="B56" s="18" t="s">
        <v>100</v>
      </c>
      <c r="C56" s="19" t="s">
        <v>101</v>
      </c>
      <c r="D56" s="19" t="s">
        <v>97</v>
      </c>
      <c r="E56" s="24" t="s">
        <v>229</v>
      </c>
      <c r="F56" s="24" t="s">
        <v>294</v>
      </c>
      <c r="G56" s="24" t="s">
        <v>234</v>
      </c>
      <c r="H56" s="24" t="s">
        <v>224</v>
      </c>
      <c r="L56" s="8">
        <f t="shared" si="0"/>
        <v>124.28</v>
      </c>
    </row>
    <row r="57" spans="1:12" ht="12.75">
      <c r="A57" s="6">
        <v>333</v>
      </c>
      <c r="B57" s="18" t="s">
        <v>102</v>
      </c>
      <c r="C57" s="19" t="s">
        <v>101</v>
      </c>
      <c r="D57" s="19" t="s">
        <v>97</v>
      </c>
      <c r="L57" s="8">
        <f t="shared" si="0"/>
        <v>0</v>
      </c>
    </row>
    <row r="58" spans="1:12" ht="12.75">
      <c r="A58" s="6">
        <v>334</v>
      </c>
      <c r="B58" s="18" t="s">
        <v>103</v>
      </c>
      <c r="C58" s="19" t="s">
        <v>104</v>
      </c>
      <c r="D58" s="19" t="s">
        <v>105</v>
      </c>
      <c r="E58" s="24" t="s">
        <v>240</v>
      </c>
      <c r="F58" s="24" t="s">
        <v>224</v>
      </c>
      <c r="G58" s="24" t="s">
        <v>308</v>
      </c>
      <c r="H58" s="24" t="s">
        <v>304</v>
      </c>
      <c r="L58" s="8">
        <f t="shared" si="0"/>
        <v>124.45</v>
      </c>
    </row>
    <row r="59" spans="1:12" ht="12.75">
      <c r="A59" s="6">
        <v>335</v>
      </c>
      <c r="B59" s="18" t="s">
        <v>106</v>
      </c>
      <c r="C59" s="19" t="s">
        <v>107</v>
      </c>
      <c r="D59" s="19" t="s">
        <v>21</v>
      </c>
      <c r="E59" s="24" t="s">
        <v>241</v>
      </c>
      <c r="F59" s="24" t="s">
        <v>230</v>
      </c>
      <c r="G59" s="24" t="s">
        <v>225</v>
      </c>
      <c r="H59" s="24" t="s">
        <v>341</v>
      </c>
      <c r="L59" s="8">
        <f t="shared" si="0"/>
        <v>125.42</v>
      </c>
    </row>
    <row r="60" spans="1:12" ht="12.75">
      <c r="A60" s="6">
        <v>336</v>
      </c>
      <c r="B60" s="18" t="s">
        <v>180</v>
      </c>
      <c r="C60" s="19" t="s">
        <v>185</v>
      </c>
      <c r="D60" s="19" t="s">
        <v>182</v>
      </c>
      <c r="E60" s="24" t="s">
        <v>243</v>
      </c>
      <c r="F60" s="24" t="s">
        <v>299</v>
      </c>
      <c r="G60" s="24" t="s">
        <v>341</v>
      </c>
      <c r="H60" s="24" t="s">
        <v>291</v>
      </c>
      <c r="L60" s="8">
        <f t="shared" si="0"/>
        <v>123.85</v>
      </c>
    </row>
    <row r="61" spans="1:12" ht="12.75">
      <c r="A61" s="6">
        <v>337</v>
      </c>
      <c r="B61" s="18" t="s">
        <v>192</v>
      </c>
      <c r="C61" s="19" t="s">
        <v>62</v>
      </c>
      <c r="D61" s="19" t="s">
        <v>40</v>
      </c>
      <c r="E61" s="24" t="s">
        <v>245</v>
      </c>
      <c r="F61" s="24" t="s">
        <v>300</v>
      </c>
      <c r="G61" s="24" t="s">
        <v>263</v>
      </c>
      <c r="H61" s="24" t="s">
        <v>207</v>
      </c>
      <c r="L61" s="8">
        <f t="shared" si="0"/>
        <v>125.38</v>
      </c>
    </row>
    <row r="62" spans="1:12" ht="12.75">
      <c r="A62" s="6">
        <v>338</v>
      </c>
      <c r="B62" s="18" t="s">
        <v>108</v>
      </c>
      <c r="C62" s="19" t="s">
        <v>109</v>
      </c>
      <c r="D62" s="19" t="s">
        <v>19</v>
      </c>
      <c r="E62" s="24" t="s">
        <v>242</v>
      </c>
      <c r="F62" s="24" t="s">
        <v>297</v>
      </c>
      <c r="G62" s="24" t="s">
        <v>253</v>
      </c>
      <c r="H62" s="24" t="s">
        <v>207</v>
      </c>
      <c r="L62" s="8">
        <f t="shared" si="0"/>
        <v>124.51</v>
      </c>
    </row>
    <row r="63" spans="1:12" ht="12.75">
      <c r="A63" s="6">
        <v>341</v>
      </c>
      <c r="B63" s="18" t="s">
        <v>22</v>
      </c>
      <c r="C63" s="19" t="s">
        <v>69</v>
      </c>
      <c r="D63" s="19" t="s">
        <v>24</v>
      </c>
      <c r="L63" s="8">
        <f t="shared" si="0"/>
        <v>0</v>
      </c>
    </row>
    <row r="64" spans="1:12" ht="12.75">
      <c r="A64" s="6">
        <v>342</v>
      </c>
      <c r="B64" s="18" t="s">
        <v>110</v>
      </c>
      <c r="C64" s="19" t="s">
        <v>111</v>
      </c>
      <c r="D64" s="19" t="s">
        <v>40</v>
      </c>
      <c r="E64" s="24" t="s">
        <v>244</v>
      </c>
      <c r="F64" s="24" t="s">
        <v>258</v>
      </c>
      <c r="G64" s="24" t="s">
        <v>274</v>
      </c>
      <c r="H64" s="24" t="s">
        <v>365</v>
      </c>
      <c r="L64" s="8">
        <f t="shared" si="0"/>
        <v>124.47</v>
      </c>
    </row>
    <row r="65" spans="1:12" ht="12.75">
      <c r="A65" s="6">
        <v>343</v>
      </c>
      <c r="B65" s="18" t="s">
        <v>112</v>
      </c>
      <c r="C65" s="19" t="s">
        <v>113</v>
      </c>
      <c r="D65" s="19" t="s">
        <v>40</v>
      </c>
      <c r="E65" s="24" t="s">
        <v>225</v>
      </c>
      <c r="F65" s="24" t="s">
        <v>246</v>
      </c>
      <c r="G65" s="24" t="s">
        <v>233</v>
      </c>
      <c r="H65" s="24" t="s">
        <v>246</v>
      </c>
      <c r="L65" s="8">
        <f t="shared" si="0"/>
        <v>124.53</v>
      </c>
    </row>
    <row r="66" spans="1:12" ht="12.75">
      <c r="A66" s="6">
        <v>346</v>
      </c>
      <c r="B66" s="18" t="s">
        <v>114</v>
      </c>
      <c r="C66" s="19" t="s">
        <v>115</v>
      </c>
      <c r="D66" s="19" t="s">
        <v>46</v>
      </c>
      <c r="E66" s="24" t="s">
        <v>246</v>
      </c>
      <c r="F66" s="24" t="s">
        <v>301</v>
      </c>
      <c r="G66" s="24" t="s">
        <v>236</v>
      </c>
      <c r="H66" s="24" t="s">
        <v>207</v>
      </c>
      <c r="L66" s="8">
        <f t="shared" si="0"/>
        <v>124.65</v>
      </c>
    </row>
    <row r="67" spans="1:12" ht="12.75">
      <c r="A67" s="6">
        <v>347</v>
      </c>
      <c r="B67" s="18" t="s">
        <v>31</v>
      </c>
      <c r="C67" s="19" t="s">
        <v>116</v>
      </c>
      <c r="D67" s="19" t="s">
        <v>33</v>
      </c>
      <c r="E67" s="24" t="s">
        <v>208</v>
      </c>
      <c r="F67" s="24" t="s">
        <v>274</v>
      </c>
      <c r="G67" s="24" t="s">
        <v>207</v>
      </c>
      <c r="H67" s="24" t="s">
        <v>243</v>
      </c>
      <c r="L67" s="8">
        <f t="shared" si="0"/>
        <v>125.06</v>
      </c>
    </row>
    <row r="68" spans="1:12" ht="12.75">
      <c r="A68" s="6">
        <v>348</v>
      </c>
      <c r="B68" s="18" t="s">
        <v>117</v>
      </c>
      <c r="C68" s="19" t="s">
        <v>118</v>
      </c>
      <c r="D68" s="19" t="s">
        <v>40</v>
      </c>
      <c r="E68" s="24" t="s">
        <v>248</v>
      </c>
      <c r="F68" s="24" t="s">
        <v>243</v>
      </c>
      <c r="G68" s="24" t="s">
        <v>248</v>
      </c>
      <c r="H68" s="24" t="s">
        <v>243</v>
      </c>
      <c r="L68" s="8">
        <f t="shared" si="0"/>
        <v>124.82</v>
      </c>
    </row>
    <row r="69" spans="1:12" ht="12.75">
      <c r="A69" s="6">
        <v>349</v>
      </c>
      <c r="B69" s="18" t="s">
        <v>119</v>
      </c>
      <c r="C69" s="19" t="s">
        <v>120</v>
      </c>
      <c r="D69" s="19" t="s">
        <v>21</v>
      </c>
      <c r="E69" s="24" t="s">
        <v>247</v>
      </c>
      <c r="F69" s="24" t="s">
        <v>236</v>
      </c>
      <c r="G69" s="24" t="s">
        <v>249</v>
      </c>
      <c r="H69" s="24" t="s">
        <v>249</v>
      </c>
      <c r="L69" s="8">
        <f t="shared" si="0"/>
        <v>123.72</v>
      </c>
    </row>
    <row r="70" spans="1:12" ht="12.75">
      <c r="A70" s="6">
        <v>350</v>
      </c>
      <c r="B70" s="18" t="s">
        <v>121</v>
      </c>
      <c r="C70" s="19" t="s">
        <v>122</v>
      </c>
      <c r="D70" s="19" t="s">
        <v>40</v>
      </c>
      <c r="L70" s="8">
        <f t="shared" si="0"/>
        <v>0</v>
      </c>
    </row>
    <row r="71" spans="1:12" ht="12.75">
      <c r="A71" s="6">
        <v>351</v>
      </c>
      <c r="B71" s="18" t="s">
        <v>123</v>
      </c>
      <c r="C71" s="19" t="s">
        <v>124</v>
      </c>
      <c r="D71" s="19" t="s">
        <v>40</v>
      </c>
      <c r="E71" s="24" t="s">
        <v>249</v>
      </c>
      <c r="F71" s="24" t="s">
        <v>303</v>
      </c>
      <c r="G71" s="24" t="s">
        <v>342</v>
      </c>
      <c r="H71" s="24" t="s">
        <v>258</v>
      </c>
      <c r="L71" s="8">
        <f t="shared" si="0"/>
        <v>124.11</v>
      </c>
    </row>
    <row r="72" spans="1:12" ht="12.75">
      <c r="A72" s="6">
        <v>354</v>
      </c>
      <c r="B72" s="18" t="s">
        <v>125</v>
      </c>
      <c r="C72" s="19" t="s">
        <v>126</v>
      </c>
      <c r="D72" s="19" t="s">
        <v>40</v>
      </c>
      <c r="E72" s="24" t="s">
        <v>251</v>
      </c>
      <c r="F72" s="24" t="s">
        <v>302</v>
      </c>
      <c r="G72" s="24" t="s">
        <v>343</v>
      </c>
      <c r="H72" s="24" t="s">
        <v>302</v>
      </c>
      <c r="L72" s="8">
        <f t="shared" si="0"/>
        <v>124.59</v>
      </c>
    </row>
    <row r="73" spans="1:12" ht="12.75">
      <c r="A73" s="6">
        <v>357</v>
      </c>
      <c r="B73" s="18" t="s">
        <v>193</v>
      </c>
      <c r="C73" s="19" t="s">
        <v>194</v>
      </c>
      <c r="D73" s="19" t="s">
        <v>24</v>
      </c>
      <c r="E73" s="24" t="s">
        <v>234</v>
      </c>
      <c r="F73" s="24" t="s">
        <v>226</v>
      </c>
      <c r="G73" s="24" t="s">
        <v>307</v>
      </c>
      <c r="H73" s="24" t="s">
        <v>247</v>
      </c>
      <c r="L73" s="8">
        <f t="shared" si="0"/>
        <v>124.1</v>
      </c>
    </row>
    <row r="74" spans="1:12" ht="12.75">
      <c r="A74" s="6">
        <v>361</v>
      </c>
      <c r="B74" s="18" t="s">
        <v>127</v>
      </c>
      <c r="C74" s="19" t="s">
        <v>128</v>
      </c>
      <c r="D74" s="19" t="s">
        <v>80</v>
      </c>
      <c r="E74" s="24" t="s">
        <v>250</v>
      </c>
      <c r="F74" s="24" t="s">
        <v>251</v>
      </c>
      <c r="G74" s="24" t="s">
        <v>307</v>
      </c>
      <c r="H74" s="24" t="s">
        <v>257</v>
      </c>
      <c r="L74" s="8">
        <f t="shared" si="0"/>
        <v>124.81</v>
      </c>
    </row>
    <row r="75" spans="1:12" ht="12.75">
      <c r="A75" s="6">
        <v>362</v>
      </c>
      <c r="B75" s="18" t="s">
        <v>129</v>
      </c>
      <c r="C75" s="19" t="s">
        <v>130</v>
      </c>
      <c r="D75" s="19" t="s">
        <v>43</v>
      </c>
      <c r="E75" s="24" t="s">
        <v>252</v>
      </c>
      <c r="F75" s="24" t="s">
        <v>295</v>
      </c>
      <c r="G75" s="24" t="s">
        <v>336</v>
      </c>
      <c r="H75" s="24" t="s">
        <v>334</v>
      </c>
      <c r="L75" s="8">
        <f t="shared" si="0"/>
        <v>124.97</v>
      </c>
    </row>
    <row r="76" spans="1:12" ht="12.75">
      <c r="A76" s="6">
        <v>365</v>
      </c>
      <c r="B76" s="14" t="s">
        <v>88</v>
      </c>
      <c r="C76" s="15" t="s">
        <v>131</v>
      </c>
      <c r="D76" s="15" t="s">
        <v>19</v>
      </c>
      <c r="E76" s="24" t="s">
        <v>242</v>
      </c>
      <c r="F76" s="24" t="s">
        <v>258</v>
      </c>
      <c r="G76" s="24" t="s">
        <v>249</v>
      </c>
      <c r="H76" s="24" t="s">
        <v>343</v>
      </c>
      <c r="L76" s="8">
        <f t="shared" si="0"/>
        <v>124.25</v>
      </c>
    </row>
    <row r="77" spans="1:12" ht="12.75">
      <c r="A77" s="6">
        <v>370</v>
      </c>
      <c r="B77" s="18" t="s">
        <v>132</v>
      </c>
      <c r="C77" s="19" t="s">
        <v>133</v>
      </c>
      <c r="D77" s="19" t="s">
        <v>60</v>
      </c>
      <c r="L77" s="8">
        <f t="shared" si="0"/>
        <v>0</v>
      </c>
    </row>
    <row r="78" spans="1:12" ht="12.75">
      <c r="A78" s="6">
        <v>372</v>
      </c>
      <c r="B78" s="18" t="s">
        <v>17</v>
      </c>
      <c r="C78" s="19" t="s">
        <v>134</v>
      </c>
      <c r="D78" s="19" t="s">
        <v>19</v>
      </c>
      <c r="E78" s="24" t="s">
        <v>249</v>
      </c>
      <c r="F78" s="24" t="s">
        <v>295</v>
      </c>
      <c r="G78" s="24" t="s">
        <v>344</v>
      </c>
      <c r="H78" s="24" t="s">
        <v>307</v>
      </c>
      <c r="L78" s="8">
        <f t="shared" si="0"/>
        <v>123.73</v>
      </c>
    </row>
    <row r="79" spans="1:12" ht="12.75">
      <c r="A79" s="6">
        <v>373</v>
      </c>
      <c r="B79" s="18" t="s">
        <v>135</v>
      </c>
      <c r="C79" s="19" t="s">
        <v>136</v>
      </c>
      <c r="D79" s="19" t="s">
        <v>60</v>
      </c>
      <c r="L79" s="8">
        <f t="shared" si="0"/>
        <v>0</v>
      </c>
    </row>
    <row r="80" spans="1:12" ht="12.75">
      <c r="A80" s="6">
        <v>375</v>
      </c>
      <c r="B80" s="14" t="s">
        <v>137</v>
      </c>
      <c r="C80" s="15" t="s">
        <v>90</v>
      </c>
      <c r="D80" s="15" t="s">
        <v>40</v>
      </c>
      <c r="E80" s="24" t="s">
        <v>234</v>
      </c>
      <c r="F80" s="24" t="s">
        <v>301</v>
      </c>
      <c r="G80" s="24" t="s">
        <v>294</v>
      </c>
      <c r="H80" s="24" t="s">
        <v>336</v>
      </c>
      <c r="L80" s="8">
        <f aca="true" t="shared" si="1" ref="L80:L147">SUM(E80*$E$2+F80*$F$2+G80*$G$2+H80*$H$2+I80*$I$2+$J$2*J80+K80)</f>
        <v>124.64</v>
      </c>
    </row>
    <row r="81" spans="1:12" ht="12.75">
      <c r="A81" s="6">
        <v>376</v>
      </c>
      <c r="B81" s="14" t="s">
        <v>47</v>
      </c>
      <c r="C81" s="15" t="s">
        <v>130</v>
      </c>
      <c r="D81" s="15" t="s">
        <v>33</v>
      </c>
      <c r="E81" s="24" t="s">
        <v>207</v>
      </c>
      <c r="F81" s="24" t="s">
        <v>260</v>
      </c>
      <c r="G81" s="24" t="s">
        <v>322</v>
      </c>
      <c r="H81" s="24" t="s">
        <v>237</v>
      </c>
      <c r="L81" s="8">
        <f t="shared" si="1"/>
        <v>124.62</v>
      </c>
    </row>
    <row r="82" spans="1:12" ht="12.75">
      <c r="A82" s="6">
        <v>377</v>
      </c>
      <c r="B82" s="14" t="s">
        <v>193</v>
      </c>
      <c r="C82" s="15" t="s">
        <v>195</v>
      </c>
      <c r="D82" s="15" t="s">
        <v>24</v>
      </c>
      <c r="E82" s="24" t="s">
        <v>253</v>
      </c>
      <c r="F82" s="24" t="s">
        <v>304</v>
      </c>
      <c r="G82" s="24" t="s">
        <v>250</v>
      </c>
      <c r="H82" s="24" t="s">
        <v>246</v>
      </c>
      <c r="L82" s="8">
        <f t="shared" si="1"/>
        <v>124.25</v>
      </c>
    </row>
    <row r="83" spans="1:12" ht="12.75">
      <c r="A83" s="6">
        <v>380</v>
      </c>
      <c r="B83" s="14" t="s">
        <v>138</v>
      </c>
      <c r="C83" s="15" t="s">
        <v>139</v>
      </c>
      <c r="D83" s="15" t="s">
        <v>140</v>
      </c>
      <c r="E83" s="24" t="s">
        <v>254</v>
      </c>
      <c r="F83" s="24" t="s">
        <v>225</v>
      </c>
      <c r="G83" s="24" t="s">
        <v>301</v>
      </c>
      <c r="H83" s="24" t="s">
        <v>229</v>
      </c>
      <c r="L83" s="8">
        <f t="shared" si="1"/>
        <v>125.51</v>
      </c>
    </row>
    <row r="84" spans="1:12" ht="12.75">
      <c r="A84" s="6">
        <v>381</v>
      </c>
      <c r="B84" s="14" t="s">
        <v>177</v>
      </c>
      <c r="C84" s="15" t="s">
        <v>178</v>
      </c>
      <c r="D84" s="15" t="s">
        <v>179</v>
      </c>
      <c r="E84" s="24" t="s">
        <v>236</v>
      </c>
      <c r="F84" s="24" t="s">
        <v>306</v>
      </c>
      <c r="G84" s="24" t="s">
        <v>300</v>
      </c>
      <c r="H84" s="24" t="s">
        <v>366</v>
      </c>
      <c r="L84" s="8">
        <f t="shared" si="1"/>
        <v>125.51</v>
      </c>
    </row>
    <row r="85" spans="1:12" ht="12.75">
      <c r="A85" s="6">
        <v>382</v>
      </c>
      <c r="B85" s="14" t="s">
        <v>141</v>
      </c>
      <c r="C85" s="15" t="s">
        <v>142</v>
      </c>
      <c r="D85" s="15" t="s">
        <v>140</v>
      </c>
      <c r="E85" s="24" t="s">
        <v>255</v>
      </c>
      <c r="F85" s="24" t="s">
        <v>254</v>
      </c>
      <c r="G85" s="24" t="s">
        <v>227</v>
      </c>
      <c r="H85" s="24" t="s">
        <v>237</v>
      </c>
      <c r="L85" s="8">
        <f t="shared" si="1"/>
        <v>128.78</v>
      </c>
    </row>
    <row r="86" spans="1:12" ht="12.75">
      <c r="A86" s="6">
        <v>386</v>
      </c>
      <c r="B86" s="14" t="s">
        <v>188</v>
      </c>
      <c r="C86" s="15" t="s">
        <v>189</v>
      </c>
      <c r="D86" s="15" t="s">
        <v>33</v>
      </c>
      <c r="E86" s="24">
        <v>31.69</v>
      </c>
      <c r="F86" s="24" t="s">
        <v>273</v>
      </c>
      <c r="G86" s="24" t="s">
        <v>239</v>
      </c>
      <c r="H86" s="24" t="s">
        <v>356</v>
      </c>
      <c r="L86" s="8">
        <f t="shared" si="1"/>
        <v>126.27</v>
      </c>
    </row>
    <row r="87" spans="1:12" ht="12.75">
      <c r="A87" s="6">
        <v>501</v>
      </c>
      <c r="B87" s="14" t="s">
        <v>174</v>
      </c>
      <c r="C87" s="15" t="s">
        <v>176</v>
      </c>
      <c r="D87" s="15" t="s">
        <v>24</v>
      </c>
      <c r="E87" s="24" t="s">
        <v>256</v>
      </c>
      <c r="F87" s="24" t="s">
        <v>307</v>
      </c>
      <c r="G87" s="24" t="s">
        <v>345</v>
      </c>
      <c r="H87" s="24" t="s">
        <v>207</v>
      </c>
      <c r="L87" s="8">
        <f t="shared" si="1"/>
        <v>123.88</v>
      </c>
    </row>
    <row r="88" spans="1:12" ht="12.75">
      <c r="A88" s="6">
        <v>502</v>
      </c>
      <c r="B88" s="18" t="s">
        <v>143</v>
      </c>
      <c r="C88" s="19" t="s">
        <v>144</v>
      </c>
      <c r="D88" s="19" t="s">
        <v>24</v>
      </c>
      <c r="E88" s="24" t="s">
        <v>243</v>
      </c>
      <c r="F88" s="24" t="s">
        <v>290</v>
      </c>
      <c r="G88" s="24" t="s">
        <v>260</v>
      </c>
      <c r="H88" s="24" t="s">
        <v>234</v>
      </c>
      <c r="L88" s="8">
        <f t="shared" si="1"/>
        <v>124.6</v>
      </c>
    </row>
    <row r="89" spans="1:12" ht="12.75">
      <c r="A89" s="6">
        <v>504</v>
      </c>
      <c r="B89" s="18" t="s">
        <v>145</v>
      </c>
      <c r="C89" s="19" t="s">
        <v>146</v>
      </c>
      <c r="D89" s="19" t="s">
        <v>19</v>
      </c>
      <c r="L89" s="8">
        <f t="shared" si="1"/>
        <v>0</v>
      </c>
    </row>
    <row r="90" spans="1:12" ht="12.75">
      <c r="A90" s="6">
        <v>505</v>
      </c>
      <c r="B90" s="18" t="s">
        <v>147</v>
      </c>
      <c r="C90" s="19" t="s">
        <v>148</v>
      </c>
      <c r="D90" s="19" t="s">
        <v>19</v>
      </c>
      <c r="E90" s="24" t="s">
        <v>257</v>
      </c>
      <c r="F90" s="24" t="s">
        <v>228</v>
      </c>
      <c r="G90" s="24" t="s">
        <v>248</v>
      </c>
      <c r="H90" s="24" t="s">
        <v>336</v>
      </c>
      <c r="L90" s="8">
        <f t="shared" si="1"/>
        <v>124.93</v>
      </c>
    </row>
    <row r="91" spans="1:12" ht="12.75">
      <c r="A91" s="6">
        <v>506</v>
      </c>
      <c r="B91" s="18" t="s">
        <v>149</v>
      </c>
      <c r="C91" s="19" t="s">
        <v>57</v>
      </c>
      <c r="D91" s="19" t="s">
        <v>19</v>
      </c>
      <c r="E91" s="24" t="s">
        <v>243</v>
      </c>
      <c r="F91" s="24" t="s">
        <v>301</v>
      </c>
      <c r="G91" s="24" t="s">
        <v>307</v>
      </c>
      <c r="H91" s="24" t="s">
        <v>346</v>
      </c>
      <c r="L91" s="8">
        <f t="shared" si="1"/>
        <v>124.99</v>
      </c>
    </row>
    <row r="92" spans="1:12" ht="12.75">
      <c r="A92" s="6">
        <v>507</v>
      </c>
      <c r="B92" s="18" t="s">
        <v>112</v>
      </c>
      <c r="C92" s="19" t="s">
        <v>150</v>
      </c>
      <c r="D92" s="19" t="s">
        <v>40</v>
      </c>
      <c r="E92" s="24" t="s">
        <v>259</v>
      </c>
      <c r="F92" s="24" t="s">
        <v>308</v>
      </c>
      <c r="G92" s="24" t="s">
        <v>346</v>
      </c>
      <c r="H92" s="24" t="s">
        <v>367</v>
      </c>
      <c r="L92" s="8">
        <f t="shared" si="1"/>
        <v>126.37</v>
      </c>
    </row>
    <row r="93" spans="1:12" ht="12.75">
      <c r="A93" s="6">
        <v>508</v>
      </c>
      <c r="B93" s="18" t="s">
        <v>151</v>
      </c>
      <c r="C93" s="19" t="s">
        <v>152</v>
      </c>
      <c r="D93" s="19" t="s">
        <v>19</v>
      </c>
      <c r="L93" s="8">
        <f t="shared" si="1"/>
        <v>0</v>
      </c>
    </row>
    <row r="94" spans="1:12" ht="12.75">
      <c r="A94" s="6">
        <v>509</v>
      </c>
      <c r="B94" s="18" t="s">
        <v>153</v>
      </c>
      <c r="C94" s="19" t="s">
        <v>154</v>
      </c>
      <c r="D94" s="19" t="s">
        <v>43</v>
      </c>
      <c r="L94" s="8">
        <f t="shared" si="1"/>
        <v>0</v>
      </c>
    </row>
    <row r="95" spans="1:12" ht="12.75">
      <c r="A95" s="6">
        <v>513</v>
      </c>
      <c r="B95" s="18" t="s">
        <v>91</v>
      </c>
      <c r="C95" s="19" t="s">
        <v>155</v>
      </c>
      <c r="D95" s="19" t="s">
        <v>24</v>
      </c>
      <c r="E95" s="24" t="s">
        <v>258</v>
      </c>
      <c r="F95" s="24" t="s">
        <v>309</v>
      </c>
      <c r="G95" s="24" t="s">
        <v>230</v>
      </c>
      <c r="H95" s="24" t="s">
        <v>366</v>
      </c>
      <c r="L95" s="8">
        <f t="shared" si="1"/>
        <v>125.53</v>
      </c>
    </row>
    <row r="96" spans="1:12" ht="12.75">
      <c r="A96" s="6">
        <v>515</v>
      </c>
      <c r="B96" s="18" t="s">
        <v>102</v>
      </c>
      <c r="C96" s="19" t="s">
        <v>156</v>
      </c>
      <c r="D96" s="19" t="s">
        <v>97</v>
      </c>
      <c r="E96" s="24" t="s">
        <v>260</v>
      </c>
      <c r="F96" s="24" t="s">
        <v>310</v>
      </c>
      <c r="G96" s="24" t="s">
        <v>258</v>
      </c>
      <c r="H96" s="24" t="s">
        <v>365</v>
      </c>
      <c r="L96" s="8">
        <f t="shared" si="1"/>
        <v>124.82</v>
      </c>
    </row>
    <row r="97" spans="1:12" ht="12.75">
      <c r="A97" s="6">
        <v>516</v>
      </c>
      <c r="B97" s="18" t="s">
        <v>157</v>
      </c>
      <c r="C97" s="19" t="s">
        <v>158</v>
      </c>
      <c r="D97" s="19" t="s">
        <v>24</v>
      </c>
      <c r="E97" s="24" t="s">
        <v>207</v>
      </c>
      <c r="F97" s="24" t="s">
        <v>254</v>
      </c>
      <c r="G97" s="24" t="s">
        <v>258</v>
      </c>
      <c r="H97" s="24" t="s">
        <v>263</v>
      </c>
      <c r="L97" s="8">
        <f t="shared" si="1"/>
        <v>125.49</v>
      </c>
    </row>
    <row r="98" spans="1:12" ht="12.75">
      <c r="A98" s="6">
        <v>1</v>
      </c>
      <c r="B98" s="18" t="s">
        <v>159</v>
      </c>
      <c r="C98" s="19" t="s">
        <v>160</v>
      </c>
      <c r="D98" s="19" t="s">
        <v>33</v>
      </c>
      <c r="E98" s="24" t="s">
        <v>199</v>
      </c>
      <c r="F98" s="24" t="s">
        <v>263</v>
      </c>
      <c r="G98" s="24" t="s">
        <v>315</v>
      </c>
      <c r="H98" s="24" t="s">
        <v>254</v>
      </c>
      <c r="L98" s="8">
        <f t="shared" si="1"/>
        <v>126.79</v>
      </c>
    </row>
    <row r="99" spans="1:12" ht="12.75">
      <c r="A99" s="6">
        <v>2</v>
      </c>
      <c r="B99" s="18" t="s">
        <v>161</v>
      </c>
      <c r="C99" s="19" t="s">
        <v>53</v>
      </c>
      <c r="D99" s="19" t="s">
        <v>33</v>
      </c>
      <c r="E99" s="24" t="s">
        <v>200</v>
      </c>
      <c r="F99" s="24" t="s">
        <v>264</v>
      </c>
      <c r="G99" s="24" t="s">
        <v>316</v>
      </c>
      <c r="H99" s="24" t="s">
        <v>349</v>
      </c>
      <c r="L99" s="8">
        <f t="shared" si="1"/>
        <v>133.89</v>
      </c>
    </row>
    <row r="100" spans="1:12" ht="12.75">
      <c r="A100" s="6">
        <v>3</v>
      </c>
      <c r="B100" s="18" t="s">
        <v>162</v>
      </c>
      <c r="C100" s="19" t="s">
        <v>163</v>
      </c>
      <c r="D100" s="19" t="s">
        <v>33</v>
      </c>
      <c r="E100" s="24" t="s">
        <v>202</v>
      </c>
      <c r="F100" s="24" t="s">
        <v>265</v>
      </c>
      <c r="G100" s="24" t="s">
        <v>317</v>
      </c>
      <c r="H100" s="24" t="s">
        <v>350</v>
      </c>
      <c r="L100" s="8">
        <f t="shared" si="1"/>
        <v>133.31</v>
      </c>
    </row>
    <row r="101" spans="1:12" ht="12.75">
      <c r="A101" s="6">
        <v>4</v>
      </c>
      <c r="B101" s="18" t="s">
        <v>164</v>
      </c>
      <c r="C101" s="19" t="s">
        <v>90</v>
      </c>
      <c r="D101" s="19" t="s">
        <v>33</v>
      </c>
      <c r="E101" s="24" t="s">
        <v>201</v>
      </c>
      <c r="F101" s="24" t="s">
        <v>266</v>
      </c>
      <c r="G101" s="24" t="s">
        <v>218</v>
      </c>
      <c r="H101" s="24" t="s">
        <v>351</v>
      </c>
      <c r="L101" s="8">
        <f t="shared" si="1"/>
        <v>133.18</v>
      </c>
    </row>
    <row r="102" spans="1:12" ht="12.75">
      <c r="A102" s="6">
        <v>5</v>
      </c>
      <c r="B102" s="18" t="s">
        <v>165</v>
      </c>
      <c r="C102" s="19" t="s">
        <v>160</v>
      </c>
      <c r="D102" s="19" t="s">
        <v>33</v>
      </c>
      <c r="E102" s="24" t="s">
        <v>204</v>
      </c>
      <c r="F102" s="24" t="s">
        <v>268</v>
      </c>
      <c r="G102" s="24" t="s">
        <v>319</v>
      </c>
      <c r="H102" s="24" t="s">
        <v>353</v>
      </c>
      <c r="L102" s="8">
        <f t="shared" si="1"/>
        <v>136.92</v>
      </c>
    </row>
    <row r="103" spans="1:12" ht="12.75">
      <c r="A103" s="6">
        <v>6</v>
      </c>
      <c r="B103" s="18" t="s">
        <v>166</v>
      </c>
      <c r="C103" s="19" t="s">
        <v>30</v>
      </c>
      <c r="D103" s="19" t="s">
        <v>33</v>
      </c>
      <c r="E103" s="24" t="s">
        <v>203</v>
      </c>
      <c r="F103" s="24" t="s">
        <v>267</v>
      </c>
      <c r="G103" s="24" t="s">
        <v>318</v>
      </c>
      <c r="H103" s="24" t="s">
        <v>352</v>
      </c>
      <c r="L103" s="8">
        <f t="shared" si="1"/>
        <v>132.35</v>
      </c>
    </row>
    <row r="104" spans="1:12" ht="12.75">
      <c r="A104" s="6">
        <v>7</v>
      </c>
      <c r="B104" s="18" t="s">
        <v>167</v>
      </c>
      <c r="C104" s="19" t="s">
        <v>168</v>
      </c>
      <c r="D104" s="19" t="s">
        <v>33</v>
      </c>
      <c r="E104" s="24" t="s">
        <v>196</v>
      </c>
      <c r="F104" s="24" t="s">
        <v>261</v>
      </c>
      <c r="G104" s="24" t="s">
        <v>312</v>
      </c>
      <c r="H104" s="24" t="s">
        <v>347</v>
      </c>
      <c r="L104" s="8">
        <f t="shared" si="1"/>
        <v>140.56</v>
      </c>
    </row>
    <row r="105" spans="1:12" ht="12.75">
      <c r="A105" s="6">
        <v>8</v>
      </c>
      <c r="B105" s="18" t="s">
        <v>169</v>
      </c>
      <c r="C105" s="19" t="s">
        <v>128</v>
      </c>
      <c r="D105" s="19" t="s">
        <v>33</v>
      </c>
      <c r="E105" s="24" t="s">
        <v>197</v>
      </c>
      <c r="F105" s="24" t="s">
        <v>262</v>
      </c>
      <c r="G105" s="24" t="s">
        <v>313</v>
      </c>
      <c r="H105" s="24" t="s">
        <v>348</v>
      </c>
      <c r="L105" s="8">
        <f t="shared" si="1"/>
        <v>144.19</v>
      </c>
    </row>
    <row r="106" spans="1:12" ht="12.75">
      <c r="A106" s="6">
        <v>9</v>
      </c>
      <c r="B106" s="18" t="s">
        <v>170</v>
      </c>
      <c r="C106" s="19" t="s">
        <v>171</v>
      </c>
      <c r="D106" s="19" t="s">
        <v>33</v>
      </c>
      <c r="E106" s="24" t="s">
        <v>198</v>
      </c>
      <c r="F106" s="24" t="s">
        <v>198</v>
      </c>
      <c r="G106" s="24" t="s">
        <v>314</v>
      </c>
      <c r="H106" s="24">
        <v>34.24</v>
      </c>
      <c r="L106" s="8">
        <f t="shared" si="1"/>
        <v>140.79</v>
      </c>
    </row>
    <row r="107" spans="1:12" ht="12.75">
      <c r="A107" s="6">
        <v>10</v>
      </c>
      <c r="B107" s="18" t="s">
        <v>172</v>
      </c>
      <c r="C107" s="19" t="s">
        <v>173</v>
      </c>
      <c r="D107" s="19" t="s">
        <v>33</v>
      </c>
      <c r="L107" s="8">
        <f t="shared" si="1"/>
        <v>0</v>
      </c>
    </row>
    <row r="108" spans="1:12" ht="12.75">
      <c r="A108" s="6">
        <v>999</v>
      </c>
      <c r="E108" s="24" t="s">
        <v>223</v>
      </c>
      <c r="F108" s="24" t="s">
        <v>311</v>
      </c>
      <c r="G108" s="24" t="s">
        <v>332</v>
      </c>
      <c r="H108" s="24" t="s">
        <v>364</v>
      </c>
      <c r="L108" s="8">
        <f t="shared" si="1"/>
        <v>104.25</v>
      </c>
    </row>
    <row r="109" ht="12.75">
      <c r="L109" s="8">
        <f t="shared" si="1"/>
        <v>0</v>
      </c>
    </row>
    <row r="110" ht="12.75">
      <c r="L110" s="8">
        <f t="shared" si="1"/>
        <v>0</v>
      </c>
    </row>
    <row r="111" ht="12.75">
      <c r="L111" s="8">
        <f t="shared" si="1"/>
        <v>0</v>
      </c>
    </row>
    <row r="112" ht="12.75">
      <c r="L112" s="8">
        <f t="shared" si="1"/>
        <v>0</v>
      </c>
    </row>
    <row r="113" ht="12.75">
      <c r="L113" s="8">
        <f t="shared" si="1"/>
        <v>0</v>
      </c>
    </row>
    <row r="114" ht="12.75">
      <c r="L114" s="8">
        <f t="shared" si="1"/>
        <v>0</v>
      </c>
    </row>
    <row r="115" ht="12.75">
      <c r="L115" s="8">
        <f t="shared" si="1"/>
        <v>0</v>
      </c>
    </row>
    <row r="116" ht="12.75">
      <c r="L116" s="8">
        <f t="shared" si="1"/>
        <v>0</v>
      </c>
    </row>
    <row r="117" ht="12.75">
      <c r="L117" s="8">
        <f t="shared" si="1"/>
        <v>0</v>
      </c>
    </row>
    <row r="118" ht="12.75">
      <c r="L118" s="8">
        <f t="shared" si="1"/>
        <v>0</v>
      </c>
    </row>
    <row r="119" ht="12.75">
      <c r="L119" s="8">
        <f t="shared" si="1"/>
        <v>0</v>
      </c>
    </row>
    <row r="120" ht="12.75">
      <c r="L120" s="8">
        <f t="shared" si="1"/>
        <v>0</v>
      </c>
    </row>
    <row r="121" ht="12.75">
      <c r="L121" s="8">
        <f t="shared" si="1"/>
        <v>0</v>
      </c>
    </row>
    <row r="122" ht="12.75">
      <c r="L122" s="8">
        <f t="shared" si="1"/>
        <v>0</v>
      </c>
    </row>
    <row r="123" ht="12.75">
      <c r="L123" s="8">
        <f t="shared" si="1"/>
        <v>0</v>
      </c>
    </row>
    <row r="124" ht="12.75">
      <c r="L124" s="8">
        <f t="shared" si="1"/>
        <v>0</v>
      </c>
    </row>
    <row r="125" ht="12.75">
      <c r="L125" s="8">
        <f t="shared" si="1"/>
        <v>0</v>
      </c>
    </row>
    <row r="126" ht="12.75">
      <c r="L126" s="8">
        <f t="shared" si="1"/>
        <v>0</v>
      </c>
    </row>
    <row r="127" ht="12.75">
      <c r="L127" s="8">
        <f t="shared" si="1"/>
        <v>0</v>
      </c>
    </row>
    <row r="128" ht="12.75">
      <c r="L128" s="8">
        <f t="shared" si="1"/>
        <v>0</v>
      </c>
    </row>
    <row r="129" ht="12.75">
      <c r="L129" s="8">
        <f t="shared" si="1"/>
        <v>0</v>
      </c>
    </row>
    <row r="130" ht="12.75">
      <c r="L130" s="8">
        <f t="shared" si="1"/>
        <v>0</v>
      </c>
    </row>
    <row r="131" ht="12.75">
      <c r="L131" s="8">
        <f t="shared" si="1"/>
        <v>0</v>
      </c>
    </row>
    <row r="132" ht="12.75">
      <c r="L132" s="8">
        <f t="shared" si="1"/>
        <v>0</v>
      </c>
    </row>
    <row r="133" ht="12.75">
      <c r="L133" s="8">
        <f t="shared" si="1"/>
        <v>0</v>
      </c>
    </row>
    <row r="134" ht="12.75">
      <c r="L134" s="8">
        <f t="shared" si="1"/>
        <v>0</v>
      </c>
    </row>
    <row r="135" ht="12.75">
      <c r="L135" s="8">
        <f t="shared" si="1"/>
        <v>0</v>
      </c>
    </row>
    <row r="136" ht="12.75">
      <c r="L136" s="8">
        <f t="shared" si="1"/>
        <v>0</v>
      </c>
    </row>
    <row r="137" ht="12.75">
      <c r="L137" s="8">
        <f t="shared" si="1"/>
        <v>0</v>
      </c>
    </row>
    <row r="138" ht="12.75">
      <c r="L138" s="8">
        <f t="shared" si="1"/>
        <v>0</v>
      </c>
    </row>
    <row r="139" ht="12.75">
      <c r="L139" s="8">
        <f t="shared" si="1"/>
        <v>0</v>
      </c>
    </row>
    <row r="140" ht="12.75">
      <c r="L140" s="8">
        <f t="shared" si="1"/>
        <v>0</v>
      </c>
    </row>
    <row r="141" ht="12.75">
      <c r="L141" s="8">
        <f t="shared" si="1"/>
        <v>0</v>
      </c>
    </row>
    <row r="142" ht="12.75">
      <c r="L142" s="8">
        <f t="shared" si="1"/>
        <v>0</v>
      </c>
    </row>
    <row r="143" ht="12.75">
      <c r="L143" s="8">
        <f t="shared" si="1"/>
        <v>0</v>
      </c>
    </row>
    <row r="144" ht="12.75">
      <c r="L144" s="8">
        <f t="shared" si="1"/>
        <v>0</v>
      </c>
    </row>
    <row r="145" ht="12.75">
      <c r="L145" s="8">
        <f t="shared" si="1"/>
        <v>0</v>
      </c>
    </row>
    <row r="146" ht="12.75">
      <c r="L146" s="8">
        <f t="shared" si="1"/>
        <v>0</v>
      </c>
    </row>
    <row r="147" ht="12.75">
      <c r="L147" s="8">
        <f t="shared" si="1"/>
        <v>0</v>
      </c>
    </row>
    <row r="148" ht="12.75">
      <c r="L148" s="8">
        <f aca="true" t="shared" si="2" ref="L148:L211">SUM(E148*$E$2+F148*$F$2+G148*$G$2+H148*$H$2+I148*$I$2+$J$2*J148+K148)</f>
        <v>0</v>
      </c>
    </row>
    <row r="149" ht="12.75">
      <c r="L149" s="8">
        <f t="shared" si="2"/>
        <v>0</v>
      </c>
    </row>
    <row r="150" ht="12.75">
      <c r="L150" s="8">
        <f t="shared" si="2"/>
        <v>0</v>
      </c>
    </row>
    <row r="151" ht="12.75">
      <c r="L151" s="8">
        <f t="shared" si="2"/>
        <v>0</v>
      </c>
    </row>
    <row r="152" ht="12.75">
      <c r="L152" s="8">
        <f t="shared" si="2"/>
        <v>0</v>
      </c>
    </row>
    <row r="153" ht="12.75">
      <c r="L153" s="8">
        <f t="shared" si="2"/>
        <v>0</v>
      </c>
    </row>
    <row r="154" ht="12.75">
      <c r="L154" s="8">
        <f t="shared" si="2"/>
        <v>0</v>
      </c>
    </row>
    <row r="155" ht="12.75">
      <c r="L155" s="8">
        <f t="shared" si="2"/>
        <v>0</v>
      </c>
    </row>
    <row r="156" ht="12.75">
      <c r="L156" s="8">
        <f t="shared" si="2"/>
        <v>0</v>
      </c>
    </row>
    <row r="157" ht="12.75">
      <c r="L157" s="8">
        <f t="shared" si="2"/>
        <v>0</v>
      </c>
    </row>
    <row r="158" ht="12.75">
      <c r="L158" s="8">
        <f t="shared" si="2"/>
        <v>0</v>
      </c>
    </row>
    <row r="159" ht="12.75">
      <c r="L159" s="8">
        <f t="shared" si="2"/>
        <v>0</v>
      </c>
    </row>
    <row r="160" ht="12.75">
      <c r="L160" s="8">
        <f t="shared" si="2"/>
        <v>0</v>
      </c>
    </row>
    <row r="161" ht="12.75">
      <c r="L161" s="8">
        <f t="shared" si="2"/>
        <v>0</v>
      </c>
    </row>
    <row r="162" ht="12.75">
      <c r="L162" s="8">
        <f t="shared" si="2"/>
        <v>0</v>
      </c>
    </row>
    <row r="163" ht="12.75">
      <c r="L163" s="8">
        <f t="shared" si="2"/>
        <v>0</v>
      </c>
    </row>
    <row r="164" ht="12.75">
      <c r="L164" s="8">
        <f t="shared" si="2"/>
        <v>0</v>
      </c>
    </row>
    <row r="165" ht="12.75">
      <c r="L165" s="8">
        <f t="shared" si="2"/>
        <v>0</v>
      </c>
    </row>
    <row r="166" ht="12.75">
      <c r="L166" s="8">
        <f t="shared" si="2"/>
        <v>0</v>
      </c>
    </row>
    <row r="167" ht="12.75">
      <c r="L167" s="8">
        <f t="shared" si="2"/>
        <v>0</v>
      </c>
    </row>
    <row r="168" ht="12.75">
      <c r="L168" s="8">
        <f t="shared" si="2"/>
        <v>0</v>
      </c>
    </row>
    <row r="169" ht="12.75">
      <c r="L169" s="8">
        <f t="shared" si="2"/>
        <v>0</v>
      </c>
    </row>
    <row r="170" ht="12.75">
      <c r="L170" s="8">
        <f t="shared" si="2"/>
        <v>0</v>
      </c>
    </row>
    <row r="171" ht="12.75">
      <c r="L171" s="8">
        <f t="shared" si="2"/>
        <v>0</v>
      </c>
    </row>
    <row r="172" ht="12.75">
      <c r="L172" s="8">
        <f t="shared" si="2"/>
        <v>0</v>
      </c>
    </row>
    <row r="173" ht="12.75">
      <c r="L173" s="8">
        <f t="shared" si="2"/>
        <v>0</v>
      </c>
    </row>
    <row r="174" ht="12.75">
      <c r="L174" s="8">
        <f t="shared" si="2"/>
        <v>0</v>
      </c>
    </row>
    <row r="175" ht="12.75">
      <c r="L175" s="8">
        <f t="shared" si="2"/>
        <v>0</v>
      </c>
    </row>
    <row r="176" ht="12.75">
      <c r="L176" s="8">
        <f t="shared" si="2"/>
        <v>0</v>
      </c>
    </row>
    <row r="177" ht="12.75">
      <c r="L177" s="8">
        <f t="shared" si="2"/>
        <v>0</v>
      </c>
    </row>
    <row r="178" ht="12.75">
      <c r="L178" s="8">
        <f t="shared" si="2"/>
        <v>0</v>
      </c>
    </row>
    <row r="179" ht="12.75">
      <c r="L179" s="8">
        <f t="shared" si="2"/>
        <v>0</v>
      </c>
    </row>
    <row r="180" ht="12.75">
      <c r="L180" s="8">
        <f t="shared" si="2"/>
        <v>0</v>
      </c>
    </row>
    <row r="181" ht="12.75">
      <c r="L181" s="8">
        <f t="shared" si="2"/>
        <v>0</v>
      </c>
    </row>
    <row r="182" ht="12.75">
      <c r="L182" s="8">
        <f t="shared" si="2"/>
        <v>0</v>
      </c>
    </row>
    <row r="183" ht="12.75">
      <c r="L183" s="8">
        <f t="shared" si="2"/>
        <v>0</v>
      </c>
    </row>
    <row r="184" ht="12.75">
      <c r="L184" s="8">
        <f t="shared" si="2"/>
        <v>0</v>
      </c>
    </row>
    <row r="185" ht="12.75">
      <c r="L185" s="8">
        <f t="shared" si="2"/>
        <v>0</v>
      </c>
    </row>
    <row r="186" ht="12.75">
      <c r="L186" s="8">
        <f t="shared" si="2"/>
        <v>0</v>
      </c>
    </row>
    <row r="187" ht="12.75">
      <c r="L187" s="8">
        <f t="shared" si="2"/>
        <v>0</v>
      </c>
    </row>
    <row r="188" ht="12.75">
      <c r="L188" s="8">
        <f t="shared" si="2"/>
        <v>0</v>
      </c>
    </row>
    <row r="189" ht="12.75">
      <c r="L189" s="8">
        <f t="shared" si="2"/>
        <v>0</v>
      </c>
    </row>
    <row r="190" ht="12.75">
      <c r="L190" s="8">
        <f t="shared" si="2"/>
        <v>0</v>
      </c>
    </row>
    <row r="191" ht="12.75">
      <c r="L191" s="8">
        <f t="shared" si="2"/>
        <v>0</v>
      </c>
    </row>
    <row r="192" ht="12.75">
      <c r="L192" s="8">
        <f t="shared" si="2"/>
        <v>0</v>
      </c>
    </row>
    <row r="193" ht="12.75">
      <c r="L193" s="8">
        <f t="shared" si="2"/>
        <v>0</v>
      </c>
    </row>
    <row r="194" ht="12.75">
      <c r="L194" s="8">
        <f t="shared" si="2"/>
        <v>0</v>
      </c>
    </row>
    <row r="195" ht="12.75">
      <c r="L195" s="8">
        <f t="shared" si="2"/>
        <v>0</v>
      </c>
    </row>
    <row r="196" ht="12.75">
      <c r="L196" s="8">
        <f t="shared" si="2"/>
        <v>0</v>
      </c>
    </row>
    <row r="197" ht="12.75">
      <c r="L197" s="8">
        <f t="shared" si="2"/>
        <v>0</v>
      </c>
    </row>
    <row r="198" ht="12.75">
      <c r="L198" s="8">
        <f t="shared" si="2"/>
        <v>0</v>
      </c>
    </row>
    <row r="199" ht="12.75">
      <c r="L199" s="8">
        <f t="shared" si="2"/>
        <v>0</v>
      </c>
    </row>
    <row r="200" ht="12.75">
      <c r="L200" s="8">
        <f t="shared" si="2"/>
        <v>0</v>
      </c>
    </row>
    <row r="201" ht="12.75">
      <c r="L201" s="8">
        <f t="shared" si="2"/>
        <v>0</v>
      </c>
    </row>
    <row r="202" ht="12.75">
      <c r="L202" s="8">
        <f t="shared" si="2"/>
        <v>0</v>
      </c>
    </row>
    <row r="203" ht="12.75">
      <c r="L203" s="8">
        <f t="shared" si="2"/>
        <v>0</v>
      </c>
    </row>
    <row r="204" ht="12.75">
      <c r="L204" s="8">
        <f t="shared" si="2"/>
        <v>0</v>
      </c>
    </row>
    <row r="205" ht="12.75">
      <c r="L205" s="8">
        <f t="shared" si="2"/>
        <v>0</v>
      </c>
    </row>
    <row r="206" ht="12.75">
      <c r="L206" s="8">
        <f t="shared" si="2"/>
        <v>0</v>
      </c>
    </row>
    <row r="207" ht="12.75">
      <c r="L207" s="8">
        <f t="shared" si="2"/>
        <v>0</v>
      </c>
    </row>
    <row r="208" ht="12.75">
      <c r="L208" s="8">
        <f t="shared" si="2"/>
        <v>0</v>
      </c>
    </row>
    <row r="209" ht="12.75">
      <c r="L209" s="8">
        <f t="shared" si="2"/>
        <v>0</v>
      </c>
    </row>
    <row r="210" ht="12.75">
      <c r="L210" s="8">
        <f t="shared" si="2"/>
        <v>0</v>
      </c>
    </row>
    <row r="211" ht="12.75">
      <c r="L211" s="8">
        <f t="shared" si="2"/>
        <v>0</v>
      </c>
    </row>
    <row r="212" ht="12.75">
      <c r="L212" s="8">
        <f aca="true" t="shared" si="3" ref="L212:L275">SUM(E212*$E$2+F212*$F$2+G212*$G$2+H212*$H$2+I212*$I$2+$J$2*J212+K212)</f>
        <v>0</v>
      </c>
    </row>
    <row r="213" ht="12.75">
      <c r="L213" s="8">
        <f t="shared" si="3"/>
        <v>0</v>
      </c>
    </row>
    <row r="214" ht="12.75">
      <c r="L214" s="8">
        <f t="shared" si="3"/>
        <v>0</v>
      </c>
    </row>
    <row r="215" ht="12.75">
      <c r="L215" s="8">
        <f t="shared" si="3"/>
        <v>0</v>
      </c>
    </row>
    <row r="216" ht="12.75">
      <c r="L216" s="8">
        <f t="shared" si="3"/>
        <v>0</v>
      </c>
    </row>
    <row r="217" ht="12.75">
      <c r="L217" s="8">
        <f t="shared" si="3"/>
        <v>0</v>
      </c>
    </row>
    <row r="218" ht="12.75">
      <c r="L218" s="8">
        <f t="shared" si="3"/>
        <v>0</v>
      </c>
    </row>
    <row r="219" ht="12.75">
      <c r="L219" s="8">
        <f t="shared" si="3"/>
        <v>0</v>
      </c>
    </row>
    <row r="220" ht="12.75">
      <c r="L220" s="8">
        <f t="shared" si="3"/>
        <v>0</v>
      </c>
    </row>
    <row r="221" ht="12.75">
      <c r="L221" s="8">
        <f t="shared" si="3"/>
        <v>0</v>
      </c>
    </row>
    <row r="222" ht="12.75">
      <c r="L222" s="8">
        <f t="shared" si="3"/>
        <v>0</v>
      </c>
    </row>
    <row r="223" ht="12.75">
      <c r="L223" s="8">
        <f t="shared" si="3"/>
        <v>0</v>
      </c>
    </row>
    <row r="224" ht="12.75">
      <c r="L224" s="8">
        <f t="shared" si="3"/>
        <v>0</v>
      </c>
    </row>
    <row r="225" ht="12.75">
      <c r="L225" s="8">
        <f t="shared" si="3"/>
        <v>0</v>
      </c>
    </row>
    <row r="226" ht="12.75">
      <c r="L226" s="8">
        <f t="shared" si="3"/>
        <v>0</v>
      </c>
    </row>
    <row r="227" ht="12.75">
      <c r="L227" s="8">
        <f t="shared" si="3"/>
        <v>0</v>
      </c>
    </row>
    <row r="228" ht="12.75">
      <c r="L228" s="8">
        <f t="shared" si="3"/>
        <v>0</v>
      </c>
    </row>
    <row r="229" ht="12.75">
      <c r="L229" s="8">
        <f t="shared" si="3"/>
        <v>0</v>
      </c>
    </row>
    <row r="230" ht="12.75">
      <c r="L230" s="8">
        <f t="shared" si="3"/>
        <v>0</v>
      </c>
    </row>
    <row r="231" ht="12.75">
      <c r="L231" s="8">
        <f t="shared" si="3"/>
        <v>0</v>
      </c>
    </row>
    <row r="232" ht="12.75">
      <c r="L232" s="8">
        <f t="shared" si="3"/>
        <v>0</v>
      </c>
    </row>
    <row r="233" ht="12.75">
      <c r="L233" s="8">
        <f t="shared" si="3"/>
        <v>0</v>
      </c>
    </row>
    <row r="234" ht="12.75">
      <c r="L234" s="8">
        <f t="shared" si="3"/>
        <v>0</v>
      </c>
    </row>
    <row r="235" ht="12.75">
      <c r="L235" s="8">
        <f t="shared" si="3"/>
        <v>0</v>
      </c>
    </row>
    <row r="236" ht="12.75">
      <c r="L236" s="8">
        <f t="shared" si="3"/>
        <v>0</v>
      </c>
    </row>
    <row r="237" ht="12.75">
      <c r="L237" s="8">
        <f t="shared" si="3"/>
        <v>0</v>
      </c>
    </row>
    <row r="238" ht="12.75">
      <c r="L238" s="8">
        <f t="shared" si="3"/>
        <v>0</v>
      </c>
    </row>
    <row r="239" ht="12.75">
      <c r="L239" s="8">
        <f t="shared" si="3"/>
        <v>0</v>
      </c>
    </row>
    <row r="240" ht="12.75">
      <c r="L240" s="8">
        <f t="shared" si="3"/>
        <v>0</v>
      </c>
    </row>
    <row r="241" ht="12.75">
      <c r="L241" s="8">
        <f t="shared" si="3"/>
        <v>0</v>
      </c>
    </row>
    <row r="242" ht="12.75">
      <c r="L242" s="8">
        <f t="shared" si="3"/>
        <v>0</v>
      </c>
    </row>
    <row r="243" ht="12.75">
      <c r="L243" s="8">
        <f t="shared" si="3"/>
        <v>0</v>
      </c>
    </row>
    <row r="244" ht="12.75">
      <c r="L244" s="8">
        <f t="shared" si="3"/>
        <v>0</v>
      </c>
    </row>
    <row r="245" ht="12.75">
      <c r="L245" s="8">
        <f t="shared" si="3"/>
        <v>0</v>
      </c>
    </row>
    <row r="246" ht="12.75">
      <c r="L246" s="8">
        <f t="shared" si="3"/>
        <v>0</v>
      </c>
    </row>
    <row r="247" ht="12.75">
      <c r="L247" s="8">
        <f t="shared" si="3"/>
        <v>0</v>
      </c>
    </row>
    <row r="248" ht="12.75">
      <c r="L248" s="8">
        <f t="shared" si="3"/>
        <v>0</v>
      </c>
    </row>
    <row r="249" ht="12.75">
      <c r="L249" s="8">
        <f t="shared" si="3"/>
        <v>0</v>
      </c>
    </row>
    <row r="250" ht="12.75">
      <c r="L250" s="8">
        <f t="shared" si="3"/>
        <v>0</v>
      </c>
    </row>
    <row r="251" ht="12.75">
      <c r="L251" s="8">
        <f t="shared" si="3"/>
        <v>0</v>
      </c>
    </row>
    <row r="252" ht="12.75">
      <c r="L252" s="8">
        <f t="shared" si="3"/>
        <v>0</v>
      </c>
    </row>
    <row r="253" ht="12.75">
      <c r="L253" s="8">
        <f t="shared" si="3"/>
        <v>0</v>
      </c>
    </row>
    <row r="254" ht="12.75">
      <c r="L254" s="8">
        <f t="shared" si="3"/>
        <v>0</v>
      </c>
    </row>
    <row r="255" ht="12.75">
      <c r="L255" s="8">
        <f t="shared" si="3"/>
        <v>0</v>
      </c>
    </row>
    <row r="256" ht="12.75">
      <c r="L256" s="8">
        <f t="shared" si="3"/>
        <v>0</v>
      </c>
    </row>
    <row r="257" ht="12.75">
      <c r="L257" s="8">
        <f t="shared" si="3"/>
        <v>0</v>
      </c>
    </row>
    <row r="258" ht="12.75">
      <c r="L258" s="8">
        <f t="shared" si="3"/>
        <v>0</v>
      </c>
    </row>
    <row r="259" ht="12.75">
      <c r="L259" s="8">
        <f t="shared" si="3"/>
        <v>0</v>
      </c>
    </row>
    <row r="260" ht="12.75">
      <c r="L260" s="8">
        <f t="shared" si="3"/>
        <v>0</v>
      </c>
    </row>
    <row r="261" ht="12.75">
      <c r="L261" s="8">
        <f t="shared" si="3"/>
        <v>0</v>
      </c>
    </row>
    <row r="262" ht="12.75">
      <c r="L262" s="8">
        <f t="shared" si="3"/>
        <v>0</v>
      </c>
    </row>
    <row r="263" ht="12.75">
      <c r="L263" s="8">
        <f t="shared" si="3"/>
        <v>0</v>
      </c>
    </row>
    <row r="264" ht="12.75">
      <c r="L264" s="8">
        <f t="shared" si="3"/>
        <v>0</v>
      </c>
    </row>
    <row r="265" ht="12.75">
      <c r="L265" s="8">
        <f t="shared" si="3"/>
        <v>0</v>
      </c>
    </row>
    <row r="266" ht="12.75">
      <c r="L266" s="8">
        <f t="shared" si="3"/>
        <v>0</v>
      </c>
    </row>
    <row r="267" ht="12.75">
      <c r="L267" s="8">
        <f t="shared" si="3"/>
        <v>0</v>
      </c>
    </row>
    <row r="268" ht="12.75">
      <c r="L268" s="8">
        <f t="shared" si="3"/>
        <v>0</v>
      </c>
    </row>
    <row r="269" ht="12.75">
      <c r="L269" s="8">
        <f t="shared" si="3"/>
        <v>0</v>
      </c>
    </row>
    <row r="270" ht="12.75">
      <c r="L270" s="8">
        <f t="shared" si="3"/>
        <v>0</v>
      </c>
    </row>
    <row r="271" ht="12.75">
      <c r="L271" s="8">
        <f t="shared" si="3"/>
        <v>0</v>
      </c>
    </row>
    <row r="272" ht="12.75">
      <c r="L272" s="8">
        <f t="shared" si="3"/>
        <v>0</v>
      </c>
    </row>
    <row r="273" ht="12.75">
      <c r="L273" s="8">
        <f t="shared" si="3"/>
        <v>0</v>
      </c>
    </row>
    <row r="274" ht="12.75">
      <c r="L274" s="8">
        <f t="shared" si="3"/>
        <v>0</v>
      </c>
    </row>
    <row r="275" ht="12.75">
      <c r="L275" s="8">
        <f t="shared" si="3"/>
        <v>0</v>
      </c>
    </row>
    <row r="276" ht="12.75">
      <c r="L276" s="8">
        <f aca="true" t="shared" si="4" ref="L276:L314">SUM(E276*$E$2+F276*$F$2+G276*$G$2+H276*$H$2+I276*$I$2+$J$2*J276+K276)</f>
        <v>0</v>
      </c>
    </row>
    <row r="277" ht="12.75">
      <c r="L277" s="8">
        <f t="shared" si="4"/>
        <v>0</v>
      </c>
    </row>
    <row r="278" ht="12.75">
      <c r="L278" s="8">
        <f t="shared" si="4"/>
        <v>0</v>
      </c>
    </row>
    <row r="279" ht="12.75">
      <c r="L279" s="8">
        <f t="shared" si="4"/>
        <v>0</v>
      </c>
    </row>
    <row r="280" ht="12.75">
      <c r="L280" s="8">
        <f t="shared" si="4"/>
        <v>0</v>
      </c>
    </row>
    <row r="281" ht="12.75">
      <c r="L281" s="8">
        <f t="shared" si="4"/>
        <v>0</v>
      </c>
    </row>
    <row r="282" ht="12.75">
      <c r="L282" s="8">
        <f t="shared" si="4"/>
        <v>0</v>
      </c>
    </row>
    <row r="283" ht="12.75">
      <c r="L283" s="8">
        <f t="shared" si="4"/>
        <v>0</v>
      </c>
    </row>
    <row r="284" ht="12.75">
      <c r="L284" s="8">
        <f t="shared" si="4"/>
        <v>0</v>
      </c>
    </row>
    <row r="285" ht="12.75">
      <c r="L285" s="8">
        <f t="shared" si="4"/>
        <v>0</v>
      </c>
    </row>
    <row r="286" ht="12.75">
      <c r="L286" s="8">
        <f t="shared" si="4"/>
        <v>0</v>
      </c>
    </row>
    <row r="287" ht="12.75">
      <c r="L287" s="8">
        <f t="shared" si="4"/>
        <v>0</v>
      </c>
    </row>
    <row r="288" ht="12.75">
      <c r="L288" s="8">
        <f t="shared" si="4"/>
        <v>0</v>
      </c>
    </row>
    <row r="289" ht="12.75">
      <c r="L289" s="8">
        <f t="shared" si="4"/>
        <v>0</v>
      </c>
    </row>
    <row r="290" ht="12.75">
      <c r="L290" s="8">
        <f t="shared" si="4"/>
        <v>0</v>
      </c>
    </row>
    <row r="291" ht="12.75">
      <c r="L291" s="8">
        <f t="shared" si="4"/>
        <v>0</v>
      </c>
    </row>
    <row r="292" ht="12.75">
      <c r="L292" s="8">
        <f t="shared" si="4"/>
        <v>0</v>
      </c>
    </row>
    <row r="293" ht="12.75">
      <c r="L293" s="8">
        <f t="shared" si="4"/>
        <v>0</v>
      </c>
    </row>
    <row r="294" ht="12.75">
      <c r="L294" s="8">
        <f t="shared" si="4"/>
        <v>0</v>
      </c>
    </row>
    <row r="295" ht="12.75">
      <c r="L295" s="8">
        <f t="shared" si="4"/>
        <v>0</v>
      </c>
    </row>
    <row r="296" ht="12.75">
      <c r="L296" s="8">
        <f t="shared" si="4"/>
        <v>0</v>
      </c>
    </row>
    <row r="297" ht="12.75">
      <c r="L297" s="8">
        <f t="shared" si="4"/>
        <v>0</v>
      </c>
    </row>
    <row r="298" ht="12.75">
      <c r="L298" s="8">
        <f t="shared" si="4"/>
        <v>0</v>
      </c>
    </row>
    <row r="299" ht="12.75">
      <c r="L299" s="8">
        <f t="shared" si="4"/>
        <v>0</v>
      </c>
    </row>
    <row r="300" ht="12.75">
      <c r="L300" s="8">
        <f t="shared" si="4"/>
        <v>0</v>
      </c>
    </row>
    <row r="301" ht="12.75">
      <c r="L301" s="8">
        <f t="shared" si="4"/>
        <v>0</v>
      </c>
    </row>
    <row r="302" ht="12.75">
      <c r="L302" s="8">
        <f t="shared" si="4"/>
        <v>0</v>
      </c>
    </row>
    <row r="303" ht="12.75">
      <c r="L303" s="8">
        <f t="shared" si="4"/>
        <v>0</v>
      </c>
    </row>
    <row r="304" ht="12.75">
      <c r="L304" s="8">
        <f t="shared" si="4"/>
        <v>0</v>
      </c>
    </row>
    <row r="305" ht="12.75">
      <c r="L305" s="8">
        <f t="shared" si="4"/>
        <v>0</v>
      </c>
    </row>
    <row r="306" ht="12.75">
      <c r="L306" s="8">
        <f t="shared" si="4"/>
        <v>0</v>
      </c>
    </row>
    <row r="307" ht="12.75">
      <c r="L307" s="8">
        <f t="shared" si="4"/>
        <v>0</v>
      </c>
    </row>
    <row r="308" ht="12.75">
      <c r="L308" s="8">
        <f t="shared" si="4"/>
        <v>0</v>
      </c>
    </row>
    <row r="309" ht="12.75">
      <c r="L309" s="8">
        <f t="shared" si="4"/>
        <v>0</v>
      </c>
    </row>
    <row r="310" ht="12.75">
      <c r="L310" s="8">
        <f t="shared" si="4"/>
        <v>0</v>
      </c>
    </row>
    <row r="311" ht="12.75">
      <c r="L311" s="8">
        <f t="shared" si="4"/>
        <v>0</v>
      </c>
    </row>
    <row r="312" ht="12.75">
      <c r="L312" s="8">
        <f t="shared" si="4"/>
        <v>0</v>
      </c>
    </row>
    <row r="313" ht="12.75">
      <c r="L313" s="8">
        <f t="shared" si="4"/>
        <v>0</v>
      </c>
    </row>
    <row r="314" ht="12.75">
      <c r="L314" s="8">
        <f t="shared" si="4"/>
        <v>0</v>
      </c>
    </row>
  </sheetData>
  <sheetProtection/>
  <mergeCells count="1">
    <mergeCell ref="A2:D2"/>
  </mergeCells>
  <printOptions gridLines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headerFooter alignWithMargins="0">
    <oddHeader>&amp;C&amp;A</oddHeader>
    <oddFooter>&amp;CSeite &amp;P von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/>
  <dimension ref="A3:P71"/>
  <sheetViews>
    <sheetView zoomScale="95" zoomScaleNormal="95" zoomScalePageLayoutView="0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2" width="11.421875" style="10" customWidth="1"/>
    <col min="13" max="13" width="11.57421875" style="10" customWidth="1"/>
    <col min="14" max="14" width="10.7109375" style="8" customWidth="1"/>
    <col min="15" max="16" width="13.57421875" style="8" customWidth="1"/>
  </cols>
  <sheetData>
    <row r="1" ht="12.75"/>
    <row r="2" ht="12.75"/>
    <row r="3" ht="12.75">
      <c r="A3" t="s">
        <v>4</v>
      </c>
    </row>
    <row r="4" spans="1:13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</row>
    <row r="5" spans="5:11" ht="12.75">
      <c r="E5" s="1" t="s">
        <v>15</v>
      </c>
      <c r="F5" s="10">
        <f aca="true" t="shared" si="0" ref="F5:K5">MIN(F8:F21)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ht="12.75"/>
    <row r="7" spans="1:16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16</v>
      </c>
      <c r="M7" s="7" t="s">
        <v>3</v>
      </c>
      <c r="O7" s="9"/>
      <c r="P7" s="9"/>
    </row>
    <row r="8" spans="1:14" ht="12.75">
      <c r="A8" s="1">
        <f>IF(M8&gt;0,RANK(N8,N:N),0)</f>
        <v>9</v>
      </c>
      <c r="B8" s="1">
        <v>301</v>
      </c>
      <c r="C8" s="2" t="str">
        <f>+VLOOKUP($B8,Gesamt!$A$5:$D$314,2,FALSE)</f>
        <v>Förster</v>
      </c>
      <c r="D8" s="2" t="str">
        <f>+VLOOKUP($B8,Gesamt!$A$5:$D$314,3,FALSE)</f>
        <v>Stefan</v>
      </c>
      <c r="E8" s="1" t="str">
        <f>+VLOOKUP($B8,Gesamt!$A$5:$D$314,4,FALSE)</f>
        <v>Kerpen</v>
      </c>
      <c r="F8" s="10" t="str">
        <f>+VLOOKUP($B8,Gesamt!$A$5:$F$314,5,FALSE)</f>
        <v>31,29</v>
      </c>
      <c r="G8" s="10" t="str">
        <f>+VLOOKUP($B8,Gesamt!$A$5:$G$314,6,FALSE)</f>
        <v>30,67</v>
      </c>
      <c r="H8" s="10" t="str">
        <f>+VLOOKUP($B8,Gesamt!$A$5:$H$314,7,FALSE)</f>
        <v>31,13</v>
      </c>
      <c r="I8" s="10" t="str">
        <f>+VLOOKUP($B8,Gesamt!$A$5:$I$314,8,FALSE)</f>
        <v>30,86</v>
      </c>
      <c r="J8" s="10">
        <f>+VLOOKUP($B8,Gesamt!$A$5:$L$314,9,FALSE)</f>
        <v>0</v>
      </c>
      <c r="K8" s="10">
        <f>+VLOOKUP($B8,Gesamt!$A$5:$L$314,10,FALSE)</f>
        <v>0</v>
      </c>
      <c r="L8" s="10">
        <f>+VLOOKUP($B8,Gesamt!$A$5:$L$314,11,FALSE)</f>
        <v>0</v>
      </c>
      <c r="M8" s="10">
        <f aca="true" t="shared" si="1" ref="M8:M49">(F8*$F$4+G8*$G$4+H8*$H$4+I8*$I$4+J8*$J$4+K8*$K$4+L8)</f>
        <v>123.95</v>
      </c>
      <c r="N8" s="8">
        <f aca="true" t="shared" si="2" ref="N8:N71">IF(M8&gt;0,M8*-1,-1000)</f>
        <v>-123.95</v>
      </c>
    </row>
    <row r="9" spans="1:14" ht="12.75">
      <c r="A9" s="1">
        <f>IF(M9&gt;0,RANK(N9,N:N),0)</f>
        <v>5</v>
      </c>
      <c r="B9" s="1">
        <v>302</v>
      </c>
      <c r="C9" s="2" t="str">
        <f>+VLOOKUP($B9,Gesamt!$A$5:$D$314,2,FALSE)</f>
        <v>Förster</v>
      </c>
      <c r="D9" s="2" t="str">
        <f>+VLOOKUP($B9,Gesamt!$A$5:$D$314,3,FALSE)</f>
        <v>Lars</v>
      </c>
      <c r="E9" s="1" t="str">
        <f>+VLOOKUP($B9,Gesamt!$A$5:$D$314,4,FALSE)</f>
        <v>Simmerath</v>
      </c>
      <c r="F9" s="10" t="str">
        <f>+VLOOKUP($B9,Gesamt!$A$5:$F$314,5,FALSE)</f>
        <v>30,91</v>
      </c>
      <c r="G9" s="10" t="str">
        <f>+VLOOKUP($B9,Gesamt!$A$5:$G$314,6,FALSE)</f>
        <v>30,98</v>
      </c>
      <c r="H9" s="10" t="str">
        <f>+VLOOKUP($B9,Gesamt!$A$5:$H$314,7,FALSE)</f>
        <v>30,77</v>
      </c>
      <c r="I9" s="10" t="str">
        <f>+VLOOKUP($B9,Gesamt!$A$5:$I$314,8,FALSE)</f>
        <v>31,14</v>
      </c>
      <c r="J9" s="10">
        <f>+VLOOKUP($B9,Gesamt!$A$5:$L$314,9,FALSE)</f>
        <v>0</v>
      </c>
      <c r="K9" s="10">
        <f>+VLOOKUP($B9,Gesamt!$A$5:$L$314,10,FALSE)</f>
        <v>0</v>
      </c>
      <c r="L9" s="10">
        <f>+VLOOKUP($B9,Gesamt!$A$5:$L$314,11,FALSE)</f>
        <v>0</v>
      </c>
      <c r="M9" s="10">
        <f t="shared" si="1"/>
        <v>123.8</v>
      </c>
      <c r="N9" s="8">
        <f t="shared" si="2"/>
        <v>-123.8</v>
      </c>
    </row>
    <row r="10" spans="1:14" ht="12.75">
      <c r="A10" s="1">
        <f>IF(M10&gt;0,RANK(N10,N:N),0)</f>
        <v>14</v>
      </c>
      <c r="B10" s="1">
        <v>303</v>
      </c>
      <c r="C10" s="2" t="str">
        <f>+VLOOKUP($B10,Gesamt!$A$5:$D$314,2,FALSE)</f>
        <v>Jost</v>
      </c>
      <c r="D10" s="2" t="str">
        <f>+VLOOKUP($B10,Gesamt!$A$5:$D$314,3,FALSE)</f>
        <v>Patrick</v>
      </c>
      <c r="E10" s="1" t="str">
        <f>+VLOOKUP($B10,Gesamt!$A$5:$D$314,4,FALSE)</f>
        <v>Kerpen</v>
      </c>
      <c r="F10" s="10" t="str">
        <f>+VLOOKUP($B10,Gesamt!$A$5:$F$314,5,FALSE)</f>
        <v>31,41</v>
      </c>
      <c r="G10" s="10" t="str">
        <f>+VLOOKUP($B10,Gesamt!$A$5:$G$314,6,FALSE)</f>
        <v>30,75</v>
      </c>
      <c r="H10" s="10" t="str">
        <f>+VLOOKUP($B10,Gesamt!$A$5:$H$314,7,FALSE)</f>
        <v>31,18</v>
      </c>
      <c r="I10" s="10" t="str">
        <f>+VLOOKUP($B10,Gesamt!$A$5:$I$314,8,FALSE)</f>
        <v>30,82</v>
      </c>
      <c r="J10" s="10">
        <f>+VLOOKUP($B10,Gesamt!$A$5:$L$314,9,FALSE)</f>
        <v>0</v>
      </c>
      <c r="K10" s="10">
        <f>+VLOOKUP($B10,Gesamt!$A$5:$L$314,10,FALSE)</f>
        <v>0</v>
      </c>
      <c r="L10" s="10">
        <f>+VLOOKUP($B10,Gesamt!$A$5:$L$314,11,FALSE)</f>
        <v>0</v>
      </c>
      <c r="M10" s="10">
        <f t="shared" si="1"/>
        <v>124.16</v>
      </c>
      <c r="N10" s="8">
        <f t="shared" si="2"/>
        <v>-124.16</v>
      </c>
    </row>
    <row r="11" spans="1:14" ht="12.75">
      <c r="A11" s="1">
        <f>IF(M11&gt;0,RANK(N11,N:N),0)</f>
        <v>24</v>
      </c>
      <c r="B11" s="1">
        <v>304</v>
      </c>
      <c r="C11" s="2" t="str">
        <f>+VLOOKUP($B11,Gesamt!$A$5:$D$314,2,FALSE)</f>
        <v>Lorenz</v>
      </c>
      <c r="D11" s="2" t="str">
        <f>+VLOOKUP($B11,Gesamt!$A$5:$D$314,3,FALSE)</f>
        <v>Linda</v>
      </c>
      <c r="E11" s="1" t="str">
        <f>+VLOOKUP($B11,Gesamt!$A$5:$D$314,4,FALSE)</f>
        <v>Overath</v>
      </c>
      <c r="F11" s="10" t="str">
        <f>+VLOOKUP($B11,Gesamt!$A$5:$F$314,5,FALSE)</f>
        <v>31,14</v>
      </c>
      <c r="G11" s="10" t="str">
        <f>+VLOOKUP($B11,Gesamt!$A$5:$G$314,6,FALSE)</f>
        <v>31,10</v>
      </c>
      <c r="H11" s="10" t="str">
        <f>+VLOOKUP($B11,Gesamt!$A$5:$H$314,7,FALSE)</f>
        <v>30,86</v>
      </c>
      <c r="I11" s="10" t="str">
        <f>+VLOOKUP($B11,Gesamt!$A$5:$I$314,8,FALSE)</f>
        <v>31,28</v>
      </c>
      <c r="J11" s="10">
        <f>+VLOOKUP($B11,Gesamt!$A$5:$L$314,9,FALSE)</f>
        <v>0</v>
      </c>
      <c r="K11" s="10">
        <f>+VLOOKUP($B11,Gesamt!$A$5:$L$314,10,FALSE)</f>
        <v>0</v>
      </c>
      <c r="L11" s="10">
        <f>+VLOOKUP($B11,Gesamt!$A$5:$L$314,11,FALSE)</f>
        <v>0</v>
      </c>
      <c r="M11" s="10">
        <f t="shared" si="1"/>
        <v>124.38</v>
      </c>
      <c r="N11" s="8">
        <f t="shared" si="2"/>
        <v>-124.38</v>
      </c>
    </row>
    <row r="12" spans="1:14" ht="12.75">
      <c r="A12" s="1">
        <f>IF(M12&gt;0,RANK(N12,N:N),0)</f>
        <v>10</v>
      </c>
      <c r="B12" s="1">
        <v>305</v>
      </c>
      <c r="C12" s="2" t="str">
        <f>+VLOOKUP($B12,Gesamt!$A$5:$D$314,2,FALSE)</f>
        <v>Jost</v>
      </c>
      <c r="D12" s="2" t="str">
        <f>+VLOOKUP($B12,Gesamt!$A$5:$D$314,3,FALSE)</f>
        <v>Marcel</v>
      </c>
      <c r="E12" s="1" t="str">
        <f>+VLOOKUP($B12,Gesamt!$A$5:$D$314,4,FALSE)</f>
        <v>Kerpen</v>
      </c>
      <c r="F12" s="10" t="str">
        <f>+VLOOKUP($B12,Gesamt!$A$5:$F$314,5,FALSE)</f>
        <v>31,38</v>
      </c>
      <c r="G12" s="10" t="str">
        <f>+VLOOKUP($B12,Gesamt!$A$5:$G$314,6,FALSE)</f>
        <v>30,80</v>
      </c>
      <c r="H12" s="10" t="str">
        <f>+VLOOKUP($B12,Gesamt!$A$5:$H$314,7,FALSE)</f>
        <v>31,02</v>
      </c>
      <c r="I12" s="10" t="str">
        <f>+VLOOKUP($B12,Gesamt!$A$5:$I$314,8,FALSE)</f>
        <v>30,78</v>
      </c>
      <c r="J12" s="10">
        <f>+VLOOKUP($B12,Gesamt!$A$5:$L$314,9,FALSE)</f>
        <v>0</v>
      </c>
      <c r="K12" s="10">
        <f>+VLOOKUP($B12,Gesamt!$A$5:$L$314,10,FALSE)</f>
        <v>0</v>
      </c>
      <c r="L12" s="10">
        <f>+VLOOKUP($B12,Gesamt!$A$5:$L$314,11,FALSE)</f>
        <v>0</v>
      </c>
      <c r="M12" s="10">
        <f t="shared" si="1"/>
        <v>123.98</v>
      </c>
      <c r="N12" s="8">
        <f t="shared" si="2"/>
        <v>-123.98</v>
      </c>
    </row>
    <row r="13" spans="1:14" ht="12.75">
      <c r="A13" s="1">
        <f>IF(M13&gt;0,RANK(N13,N:N),0)</f>
        <v>2</v>
      </c>
      <c r="B13" s="1">
        <v>306</v>
      </c>
      <c r="C13" s="2" t="str">
        <f>+VLOOKUP($B13,Gesamt!$A$5:$D$314,2,FALSE)</f>
        <v>Reddieß</v>
      </c>
      <c r="D13" s="2" t="str">
        <f>+VLOOKUP($B13,Gesamt!$A$5:$D$314,3,FALSE)</f>
        <v>Shaune</v>
      </c>
      <c r="E13" s="1" t="str">
        <f>+VLOOKUP($B13,Gesamt!$A$5:$D$314,4,FALSE)</f>
        <v>Rheine</v>
      </c>
      <c r="F13" s="10" t="str">
        <f>+VLOOKUP($B13,Gesamt!$A$5:$F$314,5,FALSE)</f>
        <v>31,04</v>
      </c>
      <c r="G13" s="10" t="str">
        <f>+VLOOKUP($B13,Gesamt!$A$5:$G$314,6,FALSE)</f>
        <v>30,97</v>
      </c>
      <c r="H13" s="10" t="str">
        <f>+VLOOKUP($B13,Gesamt!$A$5:$H$314,7,FALSE)</f>
        <v>30,70</v>
      </c>
      <c r="I13" s="10" t="str">
        <f>+VLOOKUP($B13,Gesamt!$A$5:$I$314,8,FALSE)</f>
        <v>31,01</v>
      </c>
      <c r="J13" s="10">
        <f>+VLOOKUP($B13,Gesamt!$A$5:$L$314,9,FALSE)</f>
        <v>0</v>
      </c>
      <c r="K13" s="10">
        <f>+VLOOKUP($B13,Gesamt!$A$5:$L$314,10,FALSE)</f>
        <v>0</v>
      </c>
      <c r="L13" s="10">
        <f>+VLOOKUP($B13,Gesamt!$A$5:$L$314,11,FALSE)</f>
        <v>0</v>
      </c>
      <c r="M13" s="10">
        <f t="shared" si="1"/>
        <v>123.72</v>
      </c>
      <c r="N13" s="8">
        <f t="shared" si="2"/>
        <v>-123.72</v>
      </c>
    </row>
    <row r="14" spans="1:14" ht="12.75">
      <c r="A14" s="1">
        <f>IF(M14&gt;0,RANK(N14,N:N),0)</f>
        <v>7</v>
      </c>
      <c r="B14" s="1">
        <v>307</v>
      </c>
      <c r="C14" s="2" t="str">
        <f>+VLOOKUP($B14,Gesamt!$A$5:$D$314,2,FALSE)</f>
        <v>Stagge</v>
      </c>
      <c r="D14" s="2" t="str">
        <f>+VLOOKUP($B14,Gesamt!$A$5:$D$314,3,FALSE)</f>
        <v>Jonas</v>
      </c>
      <c r="E14" s="1" t="str">
        <f>+VLOOKUP($B14,Gesamt!$A$5:$D$314,4,FALSE)</f>
        <v>Rheine</v>
      </c>
      <c r="F14" s="10" t="str">
        <f>+VLOOKUP($B14,Gesamt!$A$5:$F$314,5,FALSE)</f>
        <v>30,91</v>
      </c>
      <c r="G14" s="10" t="str">
        <f>+VLOOKUP($B14,Gesamt!$A$5:$G$314,6,FALSE)</f>
        <v>31,05</v>
      </c>
      <c r="H14" s="10" t="str">
        <f>+VLOOKUP($B14,Gesamt!$A$5:$H$314,7,FALSE)</f>
        <v>30,95</v>
      </c>
      <c r="I14" s="10" t="str">
        <f>+VLOOKUP($B14,Gesamt!$A$5:$I$314,8,FALSE)</f>
        <v>31,00</v>
      </c>
      <c r="J14" s="10">
        <f>+VLOOKUP($B14,Gesamt!$A$5:$L$314,9,FALSE)</f>
        <v>0</v>
      </c>
      <c r="K14" s="10">
        <f>+VLOOKUP($B14,Gesamt!$A$5:$L$314,10,FALSE)</f>
        <v>0</v>
      </c>
      <c r="L14" s="10">
        <f>+VLOOKUP($B14,Gesamt!$A$5:$L$314,11,FALSE)</f>
        <v>0</v>
      </c>
      <c r="M14" s="10">
        <f t="shared" si="1"/>
        <v>123.91</v>
      </c>
      <c r="N14" s="8">
        <f t="shared" si="2"/>
        <v>-123.91</v>
      </c>
    </row>
    <row r="15" spans="1:14" ht="12.75">
      <c r="A15" s="1">
        <f>IF(M15&gt;0,RANK(N15,N:N),0)</f>
        <v>27</v>
      </c>
      <c r="B15" s="1">
        <v>308</v>
      </c>
      <c r="C15" s="2" t="str">
        <f>+VLOOKUP($B15,Gesamt!$A$5:$D$314,2,FALSE)</f>
        <v>Meyer</v>
      </c>
      <c r="D15" s="2" t="str">
        <f>+VLOOKUP($B15,Gesamt!$A$5:$D$314,3,FALSE)</f>
        <v>Patrick</v>
      </c>
      <c r="E15" s="1" t="str">
        <f>+VLOOKUP($B15,Gesamt!$A$5:$D$314,4,FALSE)</f>
        <v>Simmerath</v>
      </c>
      <c r="F15" s="10" t="str">
        <f>+VLOOKUP($B15,Gesamt!$A$5:$F$314,5,FALSE)</f>
        <v>31,60</v>
      </c>
      <c r="G15" s="10" t="str">
        <f>+VLOOKUP($B15,Gesamt!$A$5:$G$314,6,FALSE)</f>
        <v>30,79</v>
      </c>
      <c r="H15" s="10" t="str">
        <f>+VLOOKUP($B15,Gesamt!$A$5:$H$314,7,FALSE)</f>
        <v>31,30</v>
      </c>
      <c r="I15" s="10" t="str">
        <f>+VLOOKUP($B15,Gesamt!$A$5:$I$314,8,FALSE)</f>
        <v>30,80</v>
      </c>
      <c r="J15" s="10">
        <f>+VLOOKUP($B15,Gesamt!$A$5:$L$314,9,FALSE)</f>
        <v>0</v>
      </c>
      <c r="K15" s="10">
        <f>+VLOOKUP($B15,Gesamt!$A$5:$L$314,10,FALSE)</f>
        <v>0</v>
      </c>
      <c r="L15" s="10">
        <f>+VLOOKUP($B15,Gesamt!$A$5:$L$314,11,FALSE)</f>
        <v>0</v>
      </c>
      <c r="M15" s="10">
        <f t="shared" si="1"/>
        <v>124.49</v>
      </c>
      <c r="N15" s="8">
        <f t="shared" si="2"/>
        <v>-124.49</v>
      </c>
    </row>
    <row r="16" spans="1:14" ht="12.75">
      <c r="A16" s="1">
        <f>IF(M16&gt;0,RANK(N16,N:N),0)</f>
        <v>14</v>
      </c>
      <c r="B16" s="1">
        <v>309</v>
      </c>
      <c r="C16" s="2" t="str">
        <f>+VLOOKUP($B16,Gesamt!$A$5:$D$314,2,FALSE)</f>
        <v>Clausmeier</v>
      </c>
      <c r="D16" s="2" t="str">
        <f>+VLOOKUP($B16,Gesamt!$A$5:$D$314,3,FALSE)</f>
        <v>Kai</v>
      </c>
      <c r="E16" s="1" t="str">
        <f>+VLOOKUP($B16,Gesamt!$A$5:$D$314,4,FALSE)</f>
        <v>Mettingen</v>
      </c>
      <c r="F16" s="10" t="str">
        <f>+VLOOKUP($B16,Gesamt!$A$5:$F$314,5,FALSE)</f>
        <v>31,19</v>
      </c>
      <c r="G16" s="10" t="str">
        <f>+VLOOKUP($B16,Gesamt!$A$5:$G$314,6,FALSE)</f>
        <v>31,07</v>
      </c>
      <c r="H16" s="10" t="str">
        <f>+VLOOKUP($B16,Gesamt!$A$5:$H$314,7,FALSE)</f>
        <v>30,74</v>
      </c>
      <c r="I16" s="10" t="str">
        <f>+VLOOKUP($B16,Gesamt!$A$5:$I$314,8,FALSE)</f>
        <v>31,16</v>
      </c>
      <c r="J16" s="10">
        <f>+VLOOKUP($B16,Gesamt!$A$5:$L$314,9,FALSE)</f>
        <v>0</v>
      </c>
      <c r="K16" s="10">
        <f>+VLOOKUP($B16,Gesamt!$A$5:$L$314,10,FALSE)</f>
        <v>0</v>
      </c>
      <c r="L16" s="10">
        <f>+VLOOKUP($B16,Gesamt!$A$5:$L$314,11,FALSE)</f>
        <v>0</v>
      </c>
      <c r="M16" s="10">
        <f t="shared" si="1"/>
        <v>124.16</v>
      </c>
      <c r="N16" s="8">
        <f t="shared" si="2"/>
        <v>-124.16</v>
      </c>
    </row>
    <row r="17" spans="1:14" ht="12.75">
      <c r="A17" s="1">
        <f>IF(M17&gt;0,RANK(N17,N:N),0)</f>
        <v>7</v>
      </c>
      <c r="B17" s="1">
        <v>311</v>
      </c>
      <c r="C17" s="2" t="str">
        <f>+VLOOKUP($B17,Gesamt!$A$5:$D$314,2,FALSE)</f>
        <v>Overberg</v>
      </c>
      <c r="D17" s="2" t="str">
        <f>+VLOOKUP($B17,Gesamt!$A$5:$D$314,3,FALSE)</f>
        <v>Cordula</v>
      </c>
      <c r="E17" s="1" t="str">
        <f>+VLOOKUP($B17,Gesamt!$A$5:$D$314,4,FALSE)</f>
        <v>Rheine</v>
      </c>
      <c r="F17" s="10" t="str">
        <f>+VLOOKUP($B17,Gesamt!$A$5:$F$314,5,FALSE)</f>
        <v>31,32</v>
      </c>
      <c r="G17" s="10" t="str">
        <f>+VLOOKUP($B17,Gesamt!$A$5:$G$314,6,FALSE)</f>
        <v>30,82</v>
      </c>
      <c r="H17" s="10" t="str">
        <f>+VLOOKUP($B17,Gesamt!$A$5:$H$314,7,FALSE)</f>
        <v>30,99</v>
      </c>
      <c r="I17" s="10" t="str">
        <f>+VLOOKUP($B17,Gesamt!$A$5:$I$314,8,FALSE)</f>
        <v>30,78</v>
      </c>
      <c r="J17" s="10">
        <f>+VLOOKUP($B17,Gesamt!$A$5:$L$314,9,FALSE)</f>
        <v>0</v>
      </c>
      <c r="K17" s="10">
        <f>+VLOOKUP($B17,Gesamt!$A$5:$L$314,10,FALSE)</f>
        <v>0</v>
      </c>
      <c r="L17" s="10">
        <f>+VLOOKUP($B17,Gesamt!$A$5:$L$314,11,FALSE)</f>
        <v>0</v>
      </c>
      <c r="M17" s="10">
        <f t="shared" si="1"/>
        <v>123.91</v>
      </c>
      <c r="N17" s="8">
        <f t="shared" si="2"/>
        <v>-123.91</v>
      </c>
    </row>
    <row r="18" spans="1:14" ht="12.75">
      <c r="A18" s="1">
        <f>IF(M18&gt;0,RANK(N18,N:N),0)</f>
        <v>1</v>
      </c>
      <c r="B18" s="1">
        <v>313</v>
      </c>
      <c r="C18" s="2" t="str">
        <f>+VLOOKUP($B18,Gesamt!$A$5:$D$314,2,FALSE)</f>
        <v>Sulitze</v>
      </c>
      <c r="D18" s="2" t="str">
        <f>+VLOOKUP($B18,Gesamt!$A$5:$D$314,3,FALSE)</f>
        <v>Franziska</v>
      </c>
      <c r="E18" s="1" t="str">
        <f>+VLOOKUP($B18,Gesamt!$A$5:$D$314,4,FALSE)</f>
        <v>Bergkamen</v>
      </c>
      <c r="F18" s="10" t="str">
        <f>+VLOOKUP($B18,Gesamt!$A$5:$F$314,5,FALSE)</f>
        <v>30,97</v>
      </c>
      <c r="G18" s="10" t="str">
        <f>+VLOOKUP($B18,Gesamt!$A$5:$G$314,6,FALSE)</f>
        <v>30,87</v>
      </c>
      <c r="H18" s="10" t="str">
        <f>+VLOOKUP($B18,Gesamt!$A$5:$H$314,7,FALSE)</f>
        <v>30,76</v>
      </c>
      <c r="I18" s="10" t="str">
        <f>+VLOOKUP($B18,Gesamt!$A$5:$I$314,8,FALSE)</f>
        <v>30,82</v>
      </c>
      <c r="J18" s="10">
        <f>+VLOOKUP($B18,Gesamt!$A$5:$L$314,9,FALSE)</f>
        <v>0</v>
      </c>
      <c r="K18" s="10">
        <f>+VLOOKUP($B18,Gesamt!$A$5:$L$314,10,FALSE)</f>
        <v>0</v>
      </c>
      <c r="L18" s="10">
        <f>+VLOOKUP($B18,Gesamt!$A$5:$L$314,11,FALSE)</f>
        <v>0</v>
      </c>
      <c r="M18" s="10">
        <f t="shared" si="1"/>
        <v>123.42</v>
      </c>
      <c r="N18" s="8">
        <f t="shared" si="2"/>
        <v>-123.42</v>
      </c>
    </row>
    <row r="19" spans="1:14" ht="12.75">
      <c r="A19" s="1">
        <f>IF(M19&gt;0,RANK(N19,N:N),0)</f>
        <v>16</v>
      </c>
      <c r="B19" s="1">
        <v>316</v>
      </c>
      <c r="C19" s="2" t="str">
        <f>+VLOOKUP($B19,Gesamt!$A$5:$D$314,2,FALSE)</f>
        <v>Lorenz</v>
      </c>
      <c r="D19" s="2" t="str">
        <f>+VLOOKUP($B19,Gesamt!$A$5:$D$314,3,FALSE)</f>
        <v>Lucas</v>
      </c>
      <c r="E19" s="1" t="str">
        <f>+VLOOKUP($B19,Gesamt!$A$5:$D$314,4,FALSE)</f>
        <v>Overath</v>
      </c>
      <c r="F19" s="10" t="str">
        <f>+VLOOKUP($B19,Gesamt!$A$5:$F$314,5,FALSE)</f>
        <v>31,47</v>
      </c>
      <c r="G19" s="10" t="str">
        <f>+VLOOKUP($B19,Gesamt!$A$5:$G$314,6,FALSE)</f>
        <v>30,79</v>
      </c>
      <c r="H19" s="10" t="str">
        <f>+VLOOKUP($B19,Gesamt!$A$5:$H$314,7,FALSE)</f>
        <v>31,17</v>
      </c>
      <c r="I19" s="10" t="str">
        <f>+VLOOKUP($B19,Gesamt!$A$5:$I$314,8,FALSE)</f>
        <v>30,77</v>
      </c>
      <c r="J19" s="10">
        <f>+VLOOKUP($B19,Gesamt!$A$5:$L$314,9,FALSE)</f>
        <v>0</v>
      </c>
      <c r="K19" s="10">
        <f>+VLOOKUP($B19,Gesamt!$A$5:$L$314,10,FALSE)</f>
        <v>0</v>
      </c>
      <c r="L19" s="10">
        <f>+VLOOKUP($B19,Gesamt!$A$5:$L$314,11,FALSE)</f>
        <v>0</v>
      </c>
      <c r="M19" s="10">
        <f t="shared" si="1"/>
        <v>124.2</v>
      </c>
      <c r="N19" s="8">
        <f t="shared" si="2"/>
        <v>-124.2</v>
      </c>
    </row>
    <row r="20" spans="1:14" ht="12.75">
      <c r="A20" s="1">
        <f>IF(M20&gt;0,RANK(N20,N:N),0)</f>
        <v>33</v>
      </c>
      <c r="B20" s="1">
        <v>317</v>
      </c>
      <c r="C20" s="2" t="str">
        <f>+VLOOKUP($B20,Gesamt!$A$5:$D$314,2,FALSE)</f>
        <v>Deck</v>
      </c>
      <c r="D20" s="2" t="str">
        <f>+VLOOKUP($B20,Gesamt!$A$5:$D$314,3,FALSE)</f>
        <v>Manuel</v>
      </c>
      <c r="E20" s="1" t="str">
        <f>+VLOOKUP($B20,Gesamt!$A$5:$D$314,4,FALSE)</f>
        <v>Simmerath</v>
      </c>
      <c r="F20" s="10" t="str">
        <f>+VLOOKUP($B20,Gesamt!$A$5:$F$314,5,FALSE)</f>
        <v>31,12</v>
      </c>
      <c r="G20" s="10" t="str">
        <f>+VLOOKUP($B20,Gesamt!$A$5:$G$314,6,FALSE)</f>
        <v>31,27</v>
      </c>
      <c r="H20" s="10" t="str">
        <f>+VLOOKUP($B20,Gesamt!$A$5:$H$314,7,FALSE)</f>
        <v>30,93</v>
      </c>
      <c r="I20" s="10" t="str">
        <f>+VLOOKUP($B20,Gesamt!$A$5:$I$314,8,FALSE)</f>
        <v>31,31</v>
      </c>
      <c r="J20" s="10">
        <f>+VLOOKUP($B20,Gesamt!$A$5:$L$314,9,FALSE)</f>
        <v>0</v>
      </c>
      <c r="K20" s="10">
        <f>+VLOOKUP($B20,Gesamt!$A$5:$L$314,10,FALSE)</f>
        <v>0</v>
      </c>
      <c r="L20" s="10">
        <f>+VLOOKUP($B20,Gesamt!$A$5:$L$314,11,FALSE)</f>
        <v>0</v>
      </c>
      <c r="M20" s="10">
        <f t="shared" si="1"/>
        <v>124.63</v>
      </c>
      <c r="N20" s="8">
        <f t="shared" si="2"/>
        <v>-124.63</v>
      </c>
    </row>
    <row r="21" spans="1:14" ht="12.75">
      <c r="A21" s="1">
        <f>IF(M21&gt;0,RANK(N21,N:N),0)</f>
        <v>19</v>
      </c>
      <c r="B21" s="1">
        <v>319</v>
      </c>
      <c r="C21" s="2" t="str">
        <f>+VLOOKUP($B21,Gesamt!$A$5:$D$314,2,FALSE)</f>
        <v>Isaac</v>
      </c>
      <c r="D21" s="2" t="str">
        <f>+VLOOKUP($B21,Gesamt!$A$5:$D$314,3,FALSE)</f>
        <v>Marvin</v>
      </c>
      <c r="E21" s="1" t="str">
        <f>+VLOOKUP($B21,Gesamt!$A$5:$D$314,4,FALSE)</f>
        <v>Simmerath</v>
      </c>
      <c r="F21" s="10" t="str">
        <f>+VLOOKUP($B21,Gesamt!$A$5:$F$314,5,FALSE)</f>
        <v>31,43</v>
      </c>
      <c r="G21" s="10" t="str">
        <f>+VLOOKUP($B21,Gesamt!$A$5:$G$314,6,FALSE)</f>
        <v>30,81</v>
      </c>
      <c r="H21" s="10" t="str">
        <f>+VLOOKUP($B21,Gesamt!$A$5:$H$314,7,FALSE)</f>
        <v>31,08</v>
      </c>
      <c r="I21" s="10" t="str">
        <f>+VLOOKUP($B21,Gesamt!$A$5:$I$314,8,FALSE)</f>
        <v>30,92</v>
      </c>
      <c r="J21" s="10">
        <f>+VLOOKUP($B21,Gesamt!$A$5:$L$314,9,FALSE)</f>
        <v>0</v>
      </c>
      <c r="K21" s="10">
        <f>+VLOOKUP($B21,Gesamt!$A$5:$L$314,10,FALSE)</f>
        <v>0</v>
      </c>
      <c r="L21" s="10">
        <f>+VLOOKUP($B21,Gesamt!$A$5:$L$314,11,FALSE)</f>
        <v>0</v>
      </c>
      <c r="M21" s="10">
        <f t="shared" si="1"/>
        <v>124.24</v>
      </c>
      <c r="N21" s="8">
        <f t="shared" si="2"/>
        <v>-124.24</v>
      </c>
    </row>
    <row r="22" spans="1:14" ht="12.75">
      <c r="A22" s="1">
        <f>IF(M22&gt;0,RANK(N22,N:N),0)</f>
        <v>23</v>
      </c>
      <c r="B22" s="1">
        <v>321</v>
      </c>
      <c r="C22" s="2" t="str">
        <f>+VLOOKUP($B22,Gesamt!$A$5:$D$314,2,FALSE)</f>
        <v>Schimanski</v>
      </c>
      <c r="D22" s="2" t="str">
        <f>+VLOOKUP($B22,Gesamt!$A$5:$D$314,3,FALSE)</f>
        <v>Kim</v>
      </c>
      <c r="E22" s="1" t="str">
        <f>+VLOOKUP($B22,Gesamt!$A$5:$D$314,4,FALSE)</f>
        <v>Bergkamen</v>
      </c>
      <c r="F22" s="10" t="str">
        <f>+VLOOKUP($B22,Gesamt!$A$5:$F$314,5,FALSE)</f>
        <v>31,16</v>
      </c>
      <c r="G22" s="10" t="str">
        <f>+VLOOKUP($B22,Gesamt!$A$5:$G$314,6,FALSE)</f>
        <v>31,09</v>
      </c>
      <c r="H22" s="10" t="str">
        <f>+VLOOKUP($B22,Gesamt!$A$5:$H$314,7,FALSE)</f>
        <v>31,00</v>
      </c>
      <c r="I22" s="10" t="str">
        <f>+VLOOKUP($B22,Gesamt!$A$5:$I$314,8,FALSE)</f>
        <v>31,06</v>
      </c>
      <c r="J22" s="10">
        <f>+VLOOKUP($B22,Gesamt!$A$5:$L$314,9,FALSE)</f>
        <v>0</v>
      </c>
      <c r="K22" s="10">
        <f>+VLOOKUP($B22,Gesamt!$A$5:$L$314,10,FALSE)</f>
        <v>0</v>
      </c>
      <c r="L22" s="10">
        <f>+VLOOKUP($B22,Gesamt!$A$5:$L$314,11,FALSE)</f>
        <v>0</v>
      </c>
      <c r="M22" s="10">
        <f t="shared" si="1"/>
        <v>124.31</v>
      </c>
      <c r="N22" s="8">
        <f t="shared" si="2"/>
        <v>-124.31</v>
      </c>
    </row>
    <row r="23" spans="1:14" ht="12.75">
      <c r="A23" s="1">
        <f>IF(M23&gt;0,RANK(N23,N:N),0)</f>
        <v>11</v>
      </c>
      <c r="B23" s="1">
        <v>323</v>
      </c>
      <c r="C23" s="2" t="str">
        <f>+VLOOKUP($B23,Gesamt!$A$5:$D$314,2,FALSE)</f>
        <v>Czajkowski</v>
      </c>
      <c r="D23" s="2" t="str">
        <f>+VLOOKUP($B23,Gesamt!$A$5:$D$314,3,FALSE)</f>
        <v>Max</v>
      </c>
      <c r="E23" s="1" t="str">
        <f>+VLOOKUP($B23,Gesamt!$A$5:$D$314,4,FALSE)</f>
        <v>Viersen</v>
      </c>
      <c r="F23" s="10" t="str">
        <f>+VLOOKUP($B23,Gesamt!$A$5:$F$314,5,FALSE)</f>
        <v>31,43</v>
      </c>
      <c r="G23" s="10" t="str">
        <f>+VLOOKUP($B23,Gesamt!$A$5:$G$314,6,FALSE)</f>
        <v>30,64</v>
      </c>
      <c r="H23" s="10" t="str">
        <f>+VLOOKUP($B23,Gesamt!$A$5:$H$314,7,FALSE)</f>
        <v>31,16</v>
      </c>
      <c r="I23" s="10" t="str">
        <f>+VLOOKUP($B23,Gesamt!$A$5:$I$314,8,FALSE)</f>
        <v>30,82</v>
      </c>
      <c r="J23" s="10">
        <f>+VLOOKUP($B23,Gesamt!$A$5:$L$314,9,FALSE)</f>
        <v>0</v>
      </c>
      <c r="K23" s="10">
        <f>+VLOOKUP($B23,Gesamt!$A$5:$L$314,10,FALSE)</f>
        <v>0</v>
      </c>
      <c r="L23" s="10">
        <f>+VLOOKUP($B23,Gesamt!$A$5:$L$314,11,FALSE)</f>
        <v>0</v>
      </c>
      <c r="M23" s="10">
        <f t="shared" si="1"/>
        <v>124.05</v>
      </c>
      <c r="N23" s="8">
        <f t="shared" si="2"/>
        <v>-124.05</v>
      </c>
    </row>
    <row r="24" spans="1:14" ht="12.75">
      <c r="A24" s="1">
        <f>IF(M24&gt;0,RANK(N24,N:N),0)</f>
        <v>36</v>
      </c>
      <c r="B24" s="1">
        <v>324</v>
      </c>
      <c r="C24" s="2" t="str">
        <f>+VLOOKUP($B24,Gesamt!$A$5:$D$314,2,FALSE)</f>
        <v>Deck</v>
      </c>
      <c r="D24" s="2" t="str">
        <f>+VLOOKUP($B24,Gesamt!$A$5:$D$314,3,FALSE)</f>
        <v>Sebastian</v>
      </c>
      <c r="E24" s="1" t="str">
        <f>+VLOOKUP($B24,Gesamt!$A$5:$D$314,4,FALSE)</f>
        <v>Simmerath</v>
      </c>
      <c r="F24" s="10" t="str">
        <f>+VLOOKUP($B24,Gesamt!$A$5:$F$314,5,FALSE)</f>
        <v>31,16</v>
      </c>
      <c r="G24" s="10" t="str">
        <f>+VLOOKUP($B24,Gesamt!$A$5:$G$314,6,FALSE)</f>
        <v>31,18</v>
      </c>
      <c r="H24" s="10" t="str">
        <f>+VLOOKUP($B24,Gesamt!$A$5:$H$314,7,FALSE)</f>
        <v>31,03</v>
      </c>
      <c r="I24" s="10" t="str">
        <f>+VLOOKUP($B24,Gesamt!$A$5:$I$314,8,FALSE)</f>
        <v>31,35</v>
      </c>
      <c r="J24" s="10">
        <f>+VLOOKUP($B24,Gesamt!$A$5:$L$314,9,FALSE)</f>
        <v>0</v>
      </c>
      <c r="K24" s="10">
        <f>+VLOOKUP($B24,Gesamt!$A$5:$L$314,10,FALSE)</f>
        <v>0</v>
      </c>
      <c r="L24" s="10">
        <f>+VLOOKUP($B24,Gesamt!$A$5:$L$314,11,FALSE)</f>
        <v>0</v>
      </c>
      <c r="M24" s="10">
        <f t="shared" si="1"/>
        <v>124.72</v>
      </c>
      <c r="N24" s="8">
        <f t="shared" si="2"/>
        <v>-124.72</v>
      </c>
    </row>
    <row r="25" spans="1:14" ht="12.75">
      <c r="A25" s="1">
        <f>IF(M25&gt;0,RANK(N25,N:N),0)</f>
        <v>30</v>
      </c>
      <c r="B25" s="1">
        <v>326</v>
      </c>
      <c r="C25" s="2" t="str">
        <f>+VLOOKUP($B25,Gesamt!$A$5:$D$314,2,FALSE)</f>
        <v>Stagge</v>
      </c>
      <c r="D25" s="2" t="str">
        <f>+VLOOKUP($B25,Gesamt!$A$5:$D$314,3,FALSE)</f>
        <v>Matthias</v>
      </c>
      <c r="E25" s="1" t="str">
        <f>+VLOOKUP($B25,Gesamt!$A$5:$D$314,4,FALSE)</f>
        <v>Rheine</v>
      </c>
      <c r="F25" s="10" t="str">
        <f>+VLOOKUP($B25,Gesamt!$A$5:$F$314,5,FALSE)</f>
        <v>31,47</v>
      </c>
      <c r="G25" s="10" t="str">
        <f>+VLOOKUP($B25,Gesamt!$A$5:$G$314,6,FALSE)</f>
        <v>30,89</v>
      </c>
      <c r="H25" s="10" t="str">
        <f>+VLOOKUP($B25,Gesamt!$A$5:$H$314,7,FALSE)</f>
        <v>31,24</v>
      </c>
      <c r="I25" s="10" t="str">
        <f>+VLOOKUP($B25,Gesamt!$A$5:$I$314,8,FALSE)</f>
        <v>30,94</v>
      </c>
      <c r="J25" s="10">
        <f>+VLOOKUP($B25,Gesamt!$A$5:$L$314,9,FALSE)</f>
        <v>0</v>
      </c>
      <c r="K25" s="10">
        <f>+VLOOKUP($B25,Gesamt!$A$5:$L$314,10,FALSE)</f>
        <v>0</v>
      </c>
      <c r="L25" s="10">
        <f>+VLOOKUP($B25,Gesamt!$A$5:$L$314,11,FALSE)</f>
        <v>0</v>
      </c>
      <c r="M25" s="10">
        <f t="shared" si="1"/>
        <v>124.54</v>
      </c>
      <c r="N25" s="8">
        <f t="shared" si="2"/>
        <v>-124.54</v>
      </c>
    </row>
    <row r="26" spans="1:14" ht="12.75">
      <c r="A26" s="1">
        <f>IF(M26&gt;0,RANK(N26,N:N),0)</f>
        <v>39</v>
      </c>
      <c r="B26" s="1">
        <v>328</v>
      </c>
      <c r="C26" s="2" t="str">
        <f>+VLOOKUP($B26,Gesamt!$A$5:$D$314,2,FALSE)</f>
        <v>Brockmann</v>
      </c>
      <c r="D26" s="2" t="str">
        <f>+VLOOKUP($B26,Gesamt!$A$5:$D$314,3,FALSE)</f>
        <v>Nadine</v>
      </c>
      <c r="E26" s="1" t="str">
        <f>+VLOOKUP($B26,Gesamt!$A$5:$D$314,4,FALSE)</f>
        <v>Bergkamen</v>
      </c>
      <c r="F26" s="10" t="str">
        <f>+VLOOKUP($B26,Gesamt!$A$5:$F$314,5,FALSE)</f>
        <v>31,32</v>
      </c>
      <c r="G26" s="10" t="str">
        <f>+VLOOKUP($B26,Gesamt!$A$5:$G$314,6,FALSE)</f>
        <v>31,15</v>
      </c>
      <c r="H26" s="10" t="str">
        <f>+VLOOKUP($B26,Gesamt!$A$5:$H$314,7,FALSE)</f>
        <v>31,13</v>
      </c>
      <c r="I26" s="10" t="str">
        <f>+VLOOKUP($B26,Gesamt!$A$5:$I$314,8,FALSE)</f>
        <v>31,29</v>
      </c>
      <c r="J26" s="10">
        <f>+VLOOKUP($B26,Gesamt!$A$5:$L$314,9,FALSE)</f>
        <v>0</v>
      </c>
      <c r="K26" s="10">
        <f>+VLOOKUP($B26,Gesamt!$A$5:$L$314,10,FALSE)</f>
        <v>0</v>
      </c>
      <c r="L26" s="10">
        <f>+VLOOKUP($B26,Gesamt!$A$5:$L$314,11,FALSE)</f>
        <v>0</v>
      </c>
      <c r="M26" s="10">
        <f t="shared" si="1"/>
        <v>124.89</v>
      </c>
      <c r="N26" s="8">
        <f t="shared" si="2"/>
        <v>-124.89</v>
      </c>
    </row>
    <row r="27" spans="1:14" ht="12.75">
      <c r="A27" s="1">
        <f>IF(M27&gt;0,RANK(N27,N:N),0)</f>
        <v>18</v>
      </c>
      <c r="B27" s="1">
        <v>330</v>
      </c>
      <c r="C27" s="2" t="str">
        <f>+VLOOKUP($B27,Gesamt!$A$5:$D$314,2,FALSE)</f>
        <v>Hollunder</v>
      </c>
      <c r="D27" s="2" t="str">
        <f>+VLOOKUP($B27,Gesamt!$A$5:$D$314,3,FALSE)</f>
        <v>Katharina</v>
      </c>
      <c r="E27" s="1" t="str">
        <f>+VLOOKUP($B27,Gesamt!$A$5:$D$314,4,FALSE)</f>
        <v>Ruppichteroth</v>
      </c>
      <c r="F27" s="10" t="str">
        <f>+VLOOKUP($B27,Gesamt!$A$5:$F$314,5,FALSE)</f>
        <v>31,27</v>
      </c>
      <c r="G27" s="10" t="str">
        <f>+VLOOKUP($B27,Gesamt!$A$5:$G$314,6,FALSE)</f>
        <v>30,82</v>
      </c>
      <c r="H27" s="10" t="str">
        <f>+VLOOKUP($B27,Gesamt!$A$5:$H$314,7,FALSE)</f>
        <v>31,20</v>
      </c>
      <c r="I27" s="10" t="str">
        <f>+VLOOKUP($B27,Gesamt!$A$5:$I$314,8,FALSE)</f>
        <v>30,94</v>
      </c>
      <c r="J27" s="10">
        <f>+VLOOKUP($B27,Gesamt!$A$5:$L$314,9,FALSE)</f>
        <v>0</v>
      </c>
      <c r="K27" s="10">
        <f>+VLOOKUP($B27,Gesamt!$A$5:$L$314,10,FALSE)</f>
        <v>0</v>
      </c>
      <c r="L27" s="10">
        <f>+VLOOKUP($B27,Gesamt!$A$5:$L$314,11,FALSE)</f>
        <v>0</v>
      </c>
      <c r="M27" s="10">
        <f t="shared" si="1"/>
        <v>124.23</v>
      </c>
      <c r="N27" s="8">
        <f t="shared" si="2"/>
        <v>-124.23</v>
      </c>
    </row>
    <row r="28" spans="1:14" ht="12.75">
      <c r="A28" s="1">
        <f>IF(M28&gt;0,RANK(N28,N:N),0)</f>
        <v>16</v>
      </c>
      <c r="B28" s="1">
        <v>331</v>
      </c>
      <c r="C28" s="2" t="str">
        <f>+VLOOKUP($B28,Gesamt!$A$5:$D$314,2,FALSE)</f>
        <v>Strucken</v>
      </c>
      <c r="D28" s="2" t="str">
        <f>+VLOOKUP($B28,Gesamt!$A$5:$D$314,3,FALSE)</f>
        <v>Thimo</v>
      </c>
      <c r="E28" s="1" t="str">
        <f>+VLOOKUP($B28,Gesamt!$A$5:$D$314,4,FALSE)</f>
        <v>Viersen</v>
      </c>
      <c r="F28" s="10" t="str">
        <f>+VLOOKUP($B28,Gesamt!$A$5:$F$314,5,FALSE)</f>
        <v>31,01</v>
      </c>
      <c r="G28" s="10" t="str">
        <f>+VLOOKUP($B28,Gesamt!$A$5:$G$314,6,FALSE)</f>
        <v>31,13</v>
      </c>
      <c r="H28" s="10" t="str">
        <f>+VLOOKUP($B28,Gesamt!$A$5:$H$314,7,FALSE)</f>
        <v>30,91</v>
      </c>
      <c r="I28" s="10" t="str">
        <f>+VLOOKUP($B28,Gesamt!$A$5:$I$314,8,FALSE)</f>
        <v>31,15</v>
      </c>
      <c r="J28" s="10">
        <f>+VLOOKUP($B28,Gesamt!$A$5:$L$314,9,FALSE)</f>
        <v>0</v>
      </c>
      <c r="K28" s="10">
        <f>+VLOOKUP($B28,Gesamt!$A$5:$L$314,10,FALSE)</f>
        <v>0</v>
      </c>
      <c r="L28" s="10">
        <f>+VLOOKUP($B28,Gesamt!$A$5:$L$314,11,FALSE)</f>
        <v>0</v>
      </c>
      <c r="M28" s="10">
        <f t="shared" si="1"/>
        <v>124.2</v>
      </c>
      <c r="N28" s="8">
        <f t="shared" si="2"/>
        <v>-124.2</v>
      </c>
    </row>
    <row r="29" spans="1:14" ht="12.75">
      <c r="A29" s="1">
        <f>IF(M29&gt;0,RANK(N29,N:N),0)</f>
        <v>22</v>
      </c>
      <c r="B29" s="1">
        <v>332</v>
      </c>
      <c r="C29" s="2" t="str">
        <f>+VLOOKUP($B29,Gesamt!$A$5:$D$314,2,FALSE)</f>
        <v>van Limbeck</v>
      </c>
      <c r="D29" s="2" t="str">
        <f>+VLOOKUP($B29,Gesamt!$A$5:$D$314,3,FALSE)</f>
        <v>Lena</v>
      </c>
      <c r="E29" s="1" t="str">
        <f>+VLOOKUP($B29,Gesamt!$A$5:$D$314,4,FALSE)</f>
        <v>Ruppichteroth</v>
      </c>
      <c r="F29" s="10" t="str">
        <f>+VLOOKUP($B29,Gesamt!$A$5:$F$314,5,FALSE)</f>
        <v>31,38</v>
      </c>
      <c r="G29" s="10" t="str">
        <f>+VLOOKUP($B29,Gesamt!$A$5:$G$314,6,FALSE)</f>
        <v>30,87</v>
      </c>
      <c r="H29" s="10" t="str">
        <f>+VLOOKUP($B29,Gesamt!$A$5:$H$314,7,FALSE)</f>
        <v>31,12</v>
      </c>
      <c r="I29" s="10" t="str">
        <f>+VLOOKUP($B29,Gesamt!$A$5:$I$314,8,FALSE)</f>
        <v>30,91</v>
      </c>
      <c r="J29" s="10">
        <f>+VLOOKUP($B29,Gesamt!$A$5:$L$314,9,FALSE)</f>
        <v>0</v>
      </c>
      <c r="K29" s="10">
        <f>+VLOOKUP($B29,Gesamt!$A$5:$L$314,10,FALSE)</f>
        <v>0</v>
      </c>
      <c r="L29" s="10">
        <f>+VLOOKUP($B29,Gesamt!$A$5:$L$314,11,FALSE)</f>
        <v>0</v>
      </c>
      <c r="M29" s="10">
        <f t="shared" si="1"/>
        <v>124.28</v>
      </c>
      <c r="N29" s="8">
        <f t="shared" si="2"/>
        <v>-124.28</v>
      </c>
    </row>
    <row r="30" spans="1:14" ht="12.75">
      <c r="A30" s="1">
        <f>IF(M30&gt;0,RANK(N30,N:N),0)</f>
        <v>25</v>
      </c>
      <c r="B30" s="1">
        <v>334</v>
      </c>
      <c r="C30" s="2" t="str">
        <f>+VLOOKUP($B30,Gesamt!$A$5:$D$314,2,FALSE)</f>
        <v>Hummels</v>
      </c>
      <c r="D30" s="2" t="str">
        <f>+VLOOKUP($B30,Gesamt!$A$5:$D$314,3,FALSE)</f>
        <v>Melissa</v>
      </c>
      <c r="E30" s="1" t="str">
        <f>+VLOOKUP($B30,Gesamt!$A$5:$D$314,4,FALSE)</f>
        <v>Stromberg</v>
      </c>
      <c r="F30" s="10" t="str">
        <f>+VLOOKUP($B30,Gesamt!$A$5:$F$314,5,FALSE)</f>
        <v>31,23</v>
      </c>
      <c r="G30" s="10" t="str">
        <f>+VLOOKUP($B30,Gesamt!$A$5:$G$314,6,FALSE)</f>
        <v>30,91</v>
      </c>
      <c r="H30" s="10" t="str">
        <f>+VLOOKUP($B30,Gesamt!$A$5:$H$314,7,FALSE)</f>
        <v>31,39</v>
      </c>
      <c r="I30" s="10" t="str">
        <f>+VLOOKUP($B30,Gesamt!$A$5:$I$314,8,FALSE)</f>
        <v>30,92</v>
      </c>
      <c r="J30" s="10">
        <f>+VLOOKUP($B30,Gesamt!$A$5:$L$314,9,FALSE)</f>
        <v>0</v>
      </c>
      <c r="K30" s="10">
        <f>+VLOOKUP($B30,Gesamt!$A$5:$L$314,10,FALSE)</f>
        <v>0</v>
      </c>
      <c r="L30" s="10">
        <f>+VLOOKUP($B30,Gesamt!$A$5:$L$314,11,FALSE)</f>
        <v>0</v>
      </c>
      <c r="M30" s="10">
        <f t="shared" si="1"/>
        <v>124.45</v>
      </c>
      <c r="N30" s="8">
        <f t="shared" si="2"/>
        <v>-124.45</v>
      </c>
    </row>
    <row r="31" spans="1:14" ht="12.75">
      <c r="A31" s="1">
        <f>IF(M31&gt;0,RANK(N31,N:N),0)</f>
        <v>43</v>
      </c>
      <c r="B31" s="1">
        <v>335</v>
      </c>
      <c r="C31" s="2" t="str">
        <f>+VLOOKUP($B31,Gesamt!$A$5:$D$314,2,FALSE)</f>
        <v>Wolters</v>
      </c>
      <c r="D31" s="2" t="str">
        <f>+VLOOKUP($B31,Gesamt!$A$5:$D$314,3,FALSE)</f>
        <v>Philip</v>
      </c>
      <c r="E31" s="1" t="str">
        <f>+VLOOKUP($B31,Gesamt!$A$5:$D$314,4,FALSE)</f>
        <v>Kerpen</v>
      </c>
      <c r="F31" s="10" t="str">
        <f>+VLOOKUP($B31,Gesamt!$A$5:$F$314,5,FALSE)</f>
        <v>31,73</v>
      </c>
      <c r="G31" s="10" t="str">
        <f>+VLOOKUP($B31,Gesamt!$A$5:$G$314,6,FALSE)</f>
        <v>31,19</v>
      </c>
      <c r="H31" s="10" t="str">
        <f>+VLOOKUP($B31,Gesamt!$A$5:$H$314,7,FALSE)</f>
        <v>31,29</v>
      </c>
      <c r="I31" s="10" t="str">
        <f>+VLOOKUP($B31,Gesamt!$A$5:$I$314,8,FALSE)</f>
        <v>31,21</v>
      </c>
      <c r="J31" s="10">
        <f>+VLOOKUP($B31,Gesamt!$A$5:$L$314,9,FALSE)</f>
        <v>0</v>
      </c>
      <c r="K31" s="10">
        <f>+VLOOKUP($B31,Gesamt!$A$5:$L$314,10,FALSE)</f>
        <v>0</v>
      </c>
      <c r="L31" s="10">
        <f>+VLOOKUP($B31,Gesamt!$A$5:$L$314,11,FALSE)</f>
        <v>0</v>
      </c>
      <c r="M31" s="10">
        <f t="shared" si="1"/>
        <v>125.42</v>
      </c>
      <c r="N31" s="8">
        <f t="shared" si="2"/>
        <v>-125.42</v>
      </c>
    </row>
    <row r="32" spans="1:14" ht="12.75">
      <c r="A32" s="1">
        <f>IF(M32&gt;0,RANK(N32,N:N),0)</f>
        <v>6</v>
      </c>
      <c r="B32" s="1">
        <v>336</v>
      </c>
      <c r="C32" s="2" t="str">
        <f>+VLOOKUP($B32,Gesamt!$A$5:$D$314,2,FALSE)</f>
        <v>Reddieß</v>
      </c>
      <c r="D32" s="2" t="str">
        <f>+VLOOKUP($B32,Gesamt!$A$5:$D$314,3,FALSE)</f>
        <v>Sidney</v>
      </c>
      <c r="E32" s="1" t="str">
        <f>+VLOOKUP($B32,Gesamt!$A$5:$D$314,4,FALSE)</f>
        <v>Rheine</v>
      </c>
      <c r="F32" s="10" t="str">
        <f>+VLOOKUP($B32,Gesamt!$A$5:$F$314,5,FALSE)</f>
        <v>31,07</v>
      </c>
      <c r="G32" s="10" t="str">
        <f>+VLOOKUP($B32,Gesamt!$A$5:$G$314,6,FALSE)</f>
        <v>30,77</v>
      </c>
      <c r="H32" s="10" t="str">
        <f>+VLOOKUP($B32,Gesamt!$A$5:$H$314,7,FALSE)</f>
        <v>31,21</v>
      </c>
      <c r="I32" s="10" t="str">
        <f>+VLOOKUP($B32,Gesamt!$A$5:$I$314,8,FALSE)</f>
        <v>30,80</v>
      </c>
      <c r="J32" s="10">
        <f>+VLOOKUP($B32,Gesamt!$A$5:$L$314,9,FALSE)</f>
        <v>0</v>
      </c>
      <c r="K32" s="10">
        <f>+VLOOKUP($B32,Gesamt!$A$5:$L$314,10,FALSE)</f>
        <v>0</v>
      </c>
      <c r="L32" s="10">
        <f>+VLOOKUP($B32,Gesamt!$A$5:$L$314,11,FALSE)</f>
        <v>0</v>
      </c>
      <c r="M32" s="10">
        <f t="shared" si="1"/>
        <v>123.85</v>
      </c>
      <c r="N32" s="8">
        <f t="shared" si="2"/>
        <v>-123.85</v>
      </c>
    </row>
    <row r="33" spans="1:14" ht="12.75">
      <c r="A33" s="1">
        <f>IF(M33&gt;0,RANK(N33,N:N),0)</f>
        <v>42</v>
      </c>
      <c r="B33" s="1">
        <v>337</v>
      </c>
      <c r="C33" s="2" t="str">
        <f>+VLOOKUP($B33,Gesamt!$A$5:$D$314,2,FALSE)</f>
        <v>Lütke</v>
      </c>
      <c r="D33" s="2" t="str">
        <f>+VLOOKUP($B33,Gesamt!$A$5:$D$314,3,FALSE)</f>
        <v>Mara</v>
      </c>
      <c r="E33" s="1" t="str">
        <f>+VLOOKUP($B33,Gesamt!$A$5:$D$314,4,FALSE)</f>
        <v>Friedrichsfeld</v>
      </c>
      <c r="F33" s="10" t="str">
        <f>+VLOOKUP($B33,Gesamt!$A$5:$F$314,5,FALSE)</f>
        <v>31,50</v>
      </c>
      <c r="G33" s="10" t="str">
        <f>+VLOOKUP($B33,Gesamt!$A$5:$G$314,6,FALSE)</f>
        <v>31,08</v>
      </c>
      <c r="H33" s="10" t="str">
        <f>+VLOOKUP($B33,Gesamt!$A$5:$H$314,7,FALSE)</f>
        <v>31,62</v>
      </c>
      <c r="I33" s="10" t="str">
        <f>+VLOOKUP($B33,Gesamt!$A$5:$I$314,8,FALSE)</f>
        <v>31,18</v>
      </c>
      <c r="J33" s="10">
        <f>+VLOOKUP($B33,Gesamt!$A$5:$L$314,9,FALSE)</f>
        <v>0</v>
      </c>
      <c r="K33" s="10">
        <f>+VLOOKUP($B33,Gesamt!$A$5:$L$314,10,FALSE)</f>
        <v>0</v>
      </c>
      <c r="L33" s="10">
        <f>+VLOOKUP($B33,Gesamt!$A$5:$L$314,11,FALSE)</f>
        <v>0</v>
      </c>
      <c r="M33" s="10">
        <f t="shared" si="1"/>
        <v>125.38</v>
      </c>
      <c r="N33" s="8">
        <f t="shared" si="2"/>
        <v>-125.38</v>
      </c>
    </row>
    <row r="34" spans="1:14" ht="12.75">
      <c r="A34" s="1">
        <f>IF(M34&gt;0,RANK(N34,N:N),0)</f>
        <v>28</v>
      </c>
      <c r="B34" s="1">
        <v>338</v>
      </c>
      <c r="C34" s="2" t="str">
        <f>+VLOOKUP($B34,Gesamt!$A$5:$D$314,2,FALSE)</f>
        <v>Huppertz</v>
      </c>
      <c r="D34" s="2" t="str">
        <f>+VLOOKUP($B34,Gesamt!$A$5:$D$314,3,FALSE)</f>
        <v>Sven</v>
      </c>
      <c r="E34" s="1" t="str">
        <f>+VLOOKUP($B34,Gesamt!$A$5:$D$314,4,FALSE)</f>
        <v>Simmerath</v>
      </c>
      <c r="F34" s="10" t="str">
        <f>+VLOOKUP($B34,Gesamt!$A$5:$F$314,5,FALSE)</f>
        <v>30,94</v>
      </c>
      <c r="G34" s="10" t="str">
        <f>+VLOOKUP($B34,Gesamt!$A$5:$G$314,6,FALSE)</f>
        <v>31,15</v>
      </c>
      <c r="H34" s="10" t="str">
        <f>+VLOOKUP($B34,Gesamt!$A$5:$H$314,7,FALSE)</f>
        <v>31,24</v>
      </c>
      <c r="I34" s="10" t="str">
        <f>+VLOOKUP($B34,Gesamt!$A$5:$I$314,8,FALSE)</f>
        <v>31,18</v>
      </c>
      <c r="J34" s="10">
        <f>+VLOOKUP($B34,Gesamt!$A$5:$L$314,9,FALSE)</f>
        <v>0</v>
      </c>
      <c r="K34" s="10">
        <f>+VLOOKUP($B34,Gesamt!$A$5:$L$314,10,FALSE)</f>
        <v>0</v>
      </c>
      <c r="L34" s="10">
        <f>+VLOOKUP($B34,Gesamt!$A$5:$L$314,11,FALSE)</f>
        <v>0</v>
      </c>
      <c r="M34" s="10">
        <f t="shared" si="1"/>
        <v>124.51</v>
      </c>
      <c r="N34" s="8">
        <f t="shared" si="2"/>
        <v>-124.51</v>
      </c>
    </row>
    <row r="35" spans="1:14" ht="12.75">
      <c r="A35" s="1">
        <f>IF(M35&gt;0,RANK(N35,N:N),0)</f>
        <v>26</v>
      </c>
      <c r="B35" s="1">
        <v>342</v>
      </c>
      <c r="C35" s="2" t="str">
        <f>+VLOOKUP($B35,Gesamt!$A$5:$D$314,2,FALSE)</f>
        <v>Späker</v>
      </c>
      <c r="D35" s="2" t="str">
        <f>+VLOOKUP($B35,Gesamt!$A$5:$D$314,3,FALSE)</f>
        <v>Steffen</v>
      </c>
      <c r="E35" s="1" t="str">
        <f>+VLOOKUP($B35,Gesamt!$A$5:$D$314,4,FALSE)</f>
        <v>Friedrichsfeld</v>
      </c>
      <c r="F35" s="10" t="str">
        <f>+VLOOKUP($B35,Gesamt!$A$5:$F$314,5,FALSE)</f>
        <v>30,88</v>
      </c>
      <c r="G35" s="10" t="str">
        <f>+VLOOKUP($B35,Gesamt!$A$5:$G$314,6,FALSE)</f>
        <v>31,20</v>
      </c>
      <c r="H35" s="10" t="str">
        <f>+VLOOKUP($B35,Gesamt!$A$5:$H$314,7,FALSE)</f>
        <v>31,11</v>
      </c>
      <c r="I35" s="10" t="str">
        <f>+VLOOKUP($B35,Gesamt!$A$5:$I$314,8,FALSE)</f>
        <v>31,28</v>
      </c>
      <c r="J35" s="10">
        <f>+VLOOKUP($B35,Gesamt!$A$5:$L$314,9,FALSE)</f>
        <v>0</v>
      </c>
      <c r="K35" s="10">
        <f>+VLOOKUP($B35,Gesamt!$A$5:$L$314,10,FALSE)</f>
        <v>0</v>
      </c>
      <c r="L35" s="10">
        <f>+VLOOKUP($B35,Gesamt!$A$5:$L$314,11,FALSE)</f>
        <v>0</v>
      </c>
      <c r="M35" s="10">
        <f t="shared" si="1"/>
        <v>124.47</v>
      </c>
      <c r="N35" s="8">
        <f t="shared" si="2"/>
        <v>-124.47</v>
      </c>
    </row>
    <row r="36" spans="1:14" ht="12.75">
      <c r="A36" s="1">
        <f>IF(M36&gt;0,RANK(N36,N:N),0)</f>
        <v>29</v>
      </c>
      <c r="B36" s="1">
        <v>343</v>
      </c>
      <c r="C36" s="2" t="str">
        <f>+VLOOKUP($B36,Gesamt!$A$5:$D$314,2,FALSE)</f>
        <v>Fregin</v>
      </c>
      <c r="D36" s="2" t="str">
        <f>+VLOOKUP($B36,Gesamt!$A$5:$D$314,3,FALSE)</f>
        <v>Lara</v>
      </c>
      <c r="E36" s="1" t="str">
        <f>+VLOOKUP($B36,Gesamt!$A$5:$D$314,4,FALSE)</f>
        <v>Friedrichsfeld</v>
      </c>
      <c r="F36" s="10" t="str">
        <f>+VLOOKUP($B36,Gesamt!$A$5:$F$314,5,FALSE)</f>
        <v>31,29</v>
      </c>
      <c r="G36" s="10" t="str">
        <f>+VLOOKUP($B36,Gesamt!$A$5:$G$314,6,FALSE)</f>
        <v>30,96</v>
      </c>
      <c r="H36" s="10" t="str">
        <f>+VLOOKUP($B36,Gesamt!$A$5:$H$314,7,FALSE)</f>
        <v>31,32</v>
      </c>
      <c r="I36" s="10" t="str">
        <f>+VLOOKUP($B36,Gesamt!$A$5:$I$314,8,FALSE)</f>
        <v>30,96</v>
      </c>
      <c r="J36" s="10">
        <f>+VLOOKUP($B36,Gesamt!$A$5:$L$314,9,FALSE)</f>
        <v>0</v>
      </c>
      <c r="K36" s="10">
        <f>+VLOOKUP($B36,Gesamt!$A$5:$L$314,10,FALSE)</f>
        <v>0</v>
      </c>
      <c r="L36" s="10">
        <f>+VLOOKUP($B36,Gesamt!$A$5:$L$314,11,FALSE)</f>
        <v>0</v>
      </c>
      <c r="M36" s="10">
        <f t="shared" si="1"/>
        <v>124.53</v>
      </c>
      <c r="N36" s="8">
        <f t="shared" si="2"/>
        <v>-124.53</v>
      </c>
    </row>
    <row r="37" spans="1:14" ht="12.75">
      <c r="A37" s="1">
        <f>IF(M37&gt;0,RANK(N37,N:N),0)</f>
        <v>35</v>
      </c>
      <c r="B37" s="1">
        <v>346</v>
      </c>
      <c r="C37" s="2" t="str">
        <f>+VLOOKUP($B37,Gesamt!$A$5:$D$314,2,FALSE)</f>
        <v>Kicza</v>
      </c>
      <c r="D37" s="2" t="str">
        <f>+VLOOKUP($B37,Gesamt!$A$5:$D$314,3,FALSE)</f>
        <v>Tim</v>
      </c>
      <c r="E37" s="1" t="str">
        <f>+VLOOKUP($B37,Gesamt!$A$5:$D$314,4,FALSE)</f>
        <v>Bergkamen</v>
      </c>
      <c r="F37" s="10" t="str">
        <f>+VLOOKUP($B37,Gesamt!$A$5:$F$314,5,FALSE)</f>
        <v>30,96</v>
      </c>
      <c r="G37" s="10" t="str">
        <f>+VLOOKUP($B37,Gesamt!$A$5:$G$314,6,FALSE)</f>
        <v>31,35</v>
      </c>
      <c r="H37" s="10" t="str">
        <f>+VLOOKUP($B37,Gesamt!$A$5:$H$314,7,FALSE)</f>
        <v>31,16</v>
      </c>
      <c r="I37" s="10" t="str">
        <f>+VLOOKUP($B37,Gesamt!$A$5:$I$314,8,FALSE)</f>
        <v>31,18</v>
      </c>
      <c r="J37" s="10">
        <f>+VLOOKUP($B37,Gesamt!$A$5:$L$314,9,FALSE)</f>
        <v>0</v>
      </c>
      <c r="K37" s="10">
        <f>+VLOOKUP($B37,Gesamt!$A$5:$L$314,10,FALSE)</f>
        <v>0</v>
      </c>
      <c r="L37" s="10">
        <f>+VLOOKUP($B37,Gesamt!$A$5:$L$314,11,FALSE)</f>
        <v>0</v>
      </c>
      <c r="M37" s="10">
        <f t="shared" si="1"/>
        <v>124.65</v>
      </c>
      <c r="N37" s="8">
        <f t="shared" si="2"/>
        <v>-124.65</v>
      </c>
    </row>
    <row r="38" spans="1:14" ht="12.75">
      <c r="A38" s="1">
        <f>IF(M38&gt;0,RANK(N38,N:N),0)</f>
        <v>41</v>
      </c>
      <c r="B38" s="1">
        <v>347</v>
      </c>
      <c r="C38" s="2" t="str">
        <f>+VLOOKUP($B38,Gesamt!$A$5:$D$314,2,FALSE)</f>
        <v>Ricker</v>
      </c>
      <c r="D38" s="2" t="str">
        <f>+VLOOKUP($B38,Gesamt!$A$5:$D$314,3,FALSE)</f>
        <v>Claudia</v>
      </c>
      <c r="E38" s="1" t="str">
        <f>+VLOOKUP($B38,Gesamt!$A$5:$D$314,4,FALSE)</f>
        <v>Havixbeck</v>
      </c>
      <c r="F38" s="10" t="str">
        <f>+VLOOKUP($B38,Gesamt!$A$5:$F$314,5,FALSE)</f>
        <v>31,70</v>
      </c>
      <c r="G38" s="10" t="str">
        <f>+VLOOKUP($B38,Gesamt!$A$5:$G$314,6,FALSE)</f>
        <v>31,11</v>
      </c>
      <c r="H38" s="10" t="str">
        <f>+VLOOKUP($B38,Gesamt!$A$5:$H$314,7,FALSE)</f>
        <v>31,18</v>
      </c>
      <c r="I38" s="10" t="str">
        <f>+VLOOKUP($B38,Gesamt!$A$5:$I$314,8,FALSE)</f>
        <v>31,07</v>
      </c>
      <c r="J38" s="10">
        <f>+VLOOKUP($B38,Gesamt!$A$5:$L$314,9,FALSE)</f>
        <v>0</v>
      </c>
      <c r="K38" s="10">
        <f>+VLOOKUP($B38,Gesamt!$A$5:$L$314,10,FALSE)</f>
        <v>0</v>
      </c>
      <c r="L38" s="10">
        <f>+VLOOKUP($B38,Gesamt!$A$5:$L$314,11,FALSE)</f>
        <v>0</v>
      </c>
      <c r="M38" s="10">
        <f t="shared" si="1"/>
        <v>125.06</v>
      </c>
      <c r="N38" s="8">
        <f t="shared" si="2"/>
        <v>-125.06</v>
      </c>
    </row>
    <row r="39" spans="1:14" ht="12.75">
      <c r="A39" s="1">
        <f>IF(M39&gt;0,RANK(N39,N:N),0)</f>
        <v>38</v>
      </c>
      <c r="B39" s="1">
        <v>348</v>
      </c>
      <c r="C39" s="2" t="str">
        <f>+VLOOKUP($B39,Gesamt!$A$5:$D$314,2,FALSE)</f>
        <v>Neubarth</v>
      </c>
      <c r="D39" s="2" t="str">
        <f>+VLOOKUP($B39,Gesamt!$A$5:$D$314,3,FALSE)</f>
        <v>Daniel</v>
      </c>
      <c r="E39" s="1" t="str">
        <f>+VLOOKUP($B39,Gesamt!$A$5:$D$314,4,FALSE)</f>
        <v>Friedrichsfeld</v>
      </c>
      <c r="F39" s="10" t="str">
        <f>+VLOOKUP($B39,Gesamt!$A$5:$F$314,5,FALSE)</f>
        <v>31,34</v>
      </c>
      <c r="G39" s="10" t="str">
        <f>+VLOOKUP($B39,Gesamt!$A$5:$G$314,6,FALSE)</f>
        <v>31,07</v>
      </c>
      <c r="H39" s="10" t="str">
        <f>+VLOOKUP($B39,Gesamt!$A$5:$H$314,7,FALSE)</f>
        <v>31,34</v>
      </c>
      <c r="I39" s="10" t="str">
        <f>+VLOOKUP($B39,Gesamt!$A$5:$I$314,8,FALSE)</f>
        <v>31,07</v>
      </c>
      <c r="J39" s="10">
        <f>+VLOOKUP($B39,Gesamt!$A$5:$L$314,9,FALSE)</f>
        <v>0</v>
      </c>
      <c r="K39" s="10">
        <f>+VLOOKUP($B39,Gesamt!$A$5:$L$314,10,FALSE)</f>
        <v>0</v>
      </c>
      <c r="L39" s="10">
        <f>+VLOOKUP($B39,Gesamt!$A$5:$L$314,11,FALSE)</f>
        <v>0</v>
      </c>
      <c r="M39" s="10">
        <f t="shared" si="1"/>
        <v>124.82</v>
      </c>
      <c r="N39" s="8">
        <f t="shared" si="2"/>
        <v>-124.82</v>
      </c>
    </row>
    <row r="40" spans="1:14" ht="12.75">
      <c r="A40" s="1">
        <f>IF(M40&gt;0,RANK(N40,N:N),0)</f>
        <v>2</v>
      </c>
      <c r="B40" s="1">
        <v>349</v>
      </c>
      <c r="C40" s="2" t="str">
        <f>+VLOOKUP($B40,Gesamt!$A$5:$D$314,2,FALSE)</f>
        <v>Konietzny</v>
      </c>
      <c r="D40" s="2" t="str">
        <f>+VLOOKUP($B40,Gesamt!$A$5:$D$314,3,FALSE)</f>
        <v>Mario</v>
      </c>
      <c r="E40" s="1" t="str">
        <f>+VLOOKUP($B40,Gesamt!$A$5:$D$314,4,FALSE)</f>
        <v>Kerpen</v>
      </c>
      <c r="F40" s="10" t="str">
        <f>+VLOOKUP($B40,Gesamt!$A$5:$F$314,5,FALSE)</f>
        <v>30,78</v>
      </c>
      <c r="G40" s="10" t="str">
        <f>+VLOOKUP($B40,Gesamt!$A$5:$G$314,6,FALSE)</f>
        <v>31,16</v>
      </c>
      <c r="H40" s="10" t="str">
        <f>+VLOOKUP($B40,Gesamt!$A$5:$H$314,7,FALSE)</f>
        <v>30,89</v>
      </c>
      <c r="I40" s="10" t="str">
        <f>+VLOOKUP($B40,Gesamt!$A$5:$I$314,8,FALSE)</f>
        <v>30,89</v>
      </c>
      <c r="J40" s="10">
        <f>+VLOOKUP($B40,Gesamt!$A$5:$L$314,9,FALSE)</f>
        <v>0</v>
      </c>
      <c r="K40" s="10">
        <f>+VLOOKUP($B40,Gesamt!$A$5:$L$314,10,FALSE)</f>
        <v>0</v>
      </c>
      <c r="L40" s="10">
        <f>+VLOOKUP($B40,Gesamt!$A$5:$L$314,11,FALSE)</f>
        <v>0</v>
      </c>
      <c r="M40" s="10">
        <f t="shared" si="1"/>
        <v>123.72</v>
      </c>
      <c r="N40" s="8">
        <f t="shared" si="2"/>
        <v>-123.72</v>
      </c>
    </row>
    <row r="41" spans="1:14" ht="12.75">
      <c r="A41" s="1">
        <f>IF(M41&gt;0,RANK(N41,N:N),0)</f>
        <v>13</v>
      </c>
      <c r="B41" s="1">
        <v>351</v>
      </c>
      <c r="C41" s="2" t="str">
        <f>+VLOOKUP($B41,Gesamt!$A$5:$D$314,2,FALSE)</f>
        <v>Bloch</v>
      </c>
      <c r="D41" s="2" t="str">
        <f>+VLOOKUP($B41,Gesamt!$A$5:$D$314,3,FALSE)</f>
        <v>Christin</v>
      </c>
      <c r="E41" s="1" t="str">
        <f>+VLOOKUP($B41,Gesamt!$A$5:$D$314,4,FALSE)</f>
        <v>Friedrichsfeld</v>
      </c>
      <c r="F41" s="10" t="str">
        <f>+VLOOKUP($B41,Gesamt!$A$5:$F$314,5,FALSE)</f>
        <v>30,89</v>
      </c>
      <c r="G41" s="10" t="str">
        <f>+VLOOKUP($B41,Gesamt!$A$5:$G$314,6,FALSE)</f>
        <v>31,17</v>
      </c>
      <c r="H41" s="10" t="str">
        <f>+VLOOKUP($B41,Gesamt!$A$5:$H$314,7,FALSE)</f>
        <v>30,85</v>
      </c>
      <c r="I41" s="10" t="str">
        <f>+VLOOKUP($B41,Gesamt!$A$5:$I$314,8,FALSE)</f>
        <v>31,20</v>
      </c>
      <c r="J41" s="10">
        <f>+VLOOKUP($B41,Gesamt!$A$5:$L$314,9,FALSE)</f>
        <v>0</v>
      </c>
      <c r="K41" s="10">
        <f>+VLOOKUP($B41,Gesamt!$A$5:$L$314,10,FALSE)</f>
        <v>0</v>
      </c>
      <c r="L41" s="10">
        <f>+VLOOKUP($B41,Gesamt!$A$5:$L$314,11,FALSE)</f>
        <v>0</v>
      </c>
      <c r="M41" s="10">
        <f t="shared" si="1"/>
        <v>124.11</v>
      </c>
      <c r="N41" s="8">
        <f t="shared" si="2"/>
        <v>-124.11</v>
      </c>
    </row>
    <row r="42" spans="1:14" ht="12.75">
      <c r="A42" s="1">
        <f>IF(M42&gt;0,RANK(N42,N:N),0)</f>
        <v>31</v>
      </c>
      <c r="B42" s="1">
        <v>354</v>
      </c>
      <c r="C42" s="2" t="str">
        <f>+VLOOKUP($B42,Gesamt!$A$5:$D$314,2,FALSE)</f>
        <v>Brückerhoff</v>
      </c>
      <c r="D42" s="2" t="str">
        <f>+VLOOKUP($B42,Gesamt!$A$5:$D$314,3,FALSE)</f>
        <v>Finja</v>
      </c>
      <c r="E42" s="1" t="str">
        <f>+VLOOKUP($B42,Gesamt!$A$5:$D$314,4,FALSE)</f>
        <v>Friedrichsfeld</v>
      </c>
      <c r="F42" s="10" t="str">
        <f>+VLOOKUP($B42,Gesamt!$A$5:$F$314,5,FALSE)</f>
        <v>31,37</v>
      </c>
      <c r="G42" s="10" t="str">
        <f>+VLOOKUP($B42,Gesamt!$A$5:$G$314,6,FALSE)</f>
        <v>31,00</v>
      </c>
      <c r="H42" s="10" t="str">
        <f>+VLOOKUP($B42,Gesamt!$A$5:$H$314,7,FALSE)</f>
        <v>31,22</v>
      </c>
      <c r="I42" s="10" t="str">
        <f>+VLOOKUP($B42,Gesamt!$A$5:$I$314,8,FALSE)</f>
        <v>31,00</v>
      </c>
      <c r="J42" s="10">
        <f>+VLOOKUP($B42,Gesamt!$A$5:$L$314,9,FALSE)</f>
        <v>0</v>
      </c>
      <c r="K42" s="10">
        <f>+VLOOKUP($B42,Gesamt!$A$5:$L$314,10,FALSE)</f>
        <v>0</v>
      </c>
      <c r="L42" s="10">
        <f>+VLOOKUP($B42,Gesamt!$A$5:$L$314,11,FALSE)</f>
        <v>0</v>
      </c>
      <c r="M42" s="10">
        <f t="shared" si="1"/>
        <v>124.59</v>
      </c>
      <c r="N42" s="8">
        <f t="shared" si="2"/>
        <v>-124.59</v>
      </c>
    </row>
    <row r="43" spans="1:14" ht="12.75">
      <c r="A43" s="1">
        <f>IF(M43&gt;0,RANK(N43,N:N),0)</f>
        <v>12</v>
      </c>
      <c r="B43" s="1">
        <v>357</v>
      </c>
      <c r="C43" s="2" t="str">
        <f>+VLOOKUP($B43,Gesamt!$A$5:$D$314,2,FALSE)</f>
        <v>Zwenger</v>
      </c>
      <c r="D43" s="2" t="str">
        <f>+VLOOKUP($B43,Gesamt!$A$5:$D$314,3,FALSE)</f>
        <v>Chiara</v>
      </c>
      <c r="E43" s="1" t="str">
        <f>+VLOOKUP($B43,Gesamt!$A$5:$D$314,4,FALSE)</f>
        <v>Mettingen</v>
      </c>
      <c r="F43" s="10" t="str">
        <f>+VLOOKUP($B43,Gesamt!$A$5:$F$314,5,FALSE)</f>
        <v>31,12</v>
      </c>
      <c r="G43" s="10" t="str">
        <f>+VLOOKUP($B43,Gesamt!$A$5:$G$314,6,FALSE)</f>
        <v>31,14</v>
      </c>
      <c r="H43" s="10" t="str">
        <f>+VLOOKUP($B43,Gesamt!$A$5:$H$314,7,FALSE)</f>
        <v>31,06</v>
      </c>
      <c r="I43" s="10" t="str">
        <f>+VLOOKUP($B43,Gesamt!$A$5:$I$314,8,FALSE)</f>
        <v>30,78</v>
      </c>
      <c r="J43" s="10">
        <f>+VLOOKUP($B43,Gesamt!$A$5:$L$314,9,FALSE)</f>
        <v>0</v>
      </c>
      <c r="K43" s="10">
        <f>+VLOOKUP($B43,Gesamt!$A$5:$L$314,10,FALSE)</f>
        <v>0</v>
      </c>
      <c r="L43" s="10">
        <f>+VLOOKUP($B43,Gesamt!$A$5:$L$314,11,FALSE)</f>
        <v>0</v>
      </c>
      <c r="M43" s="10">
        <f t="shared" si="1"/>
        <v>124.1</v>
      </c>
      <c r="N43" s="8">
        <f t="shared" si="2"/>
        <v>-124.1</v>
      </c>
    </row>
    <row r="44" spans="1:14" ht="12.75">
      <c r="A44" s="1">
        <f>IF(M44&gt;0,RANK(N44,N:N),0)</f>
        <v>37</v>
      </c>
      <c r="B44" s="1">
        <v>361</v>
      </c>
      <c r="C44" s="2" t="str">
        <f>+VLOOKUP($B44,Gesamt!$A$5:$D$314,2,FALSE)</f>
        <v>Westermann</v>
      </c>
      <c r="D44" s="2" t="str">
        <f>+VLOOKUP($B44,Gesamt!$A$5:$D$314,3,FALSE)</f>
        <v>Desirée</v>
      </c>
      <c r="E44" s="1" t="str">
        <f>+VLOOKUP($B44,Gesamt!$A$5:$D$314,4,FALSE)</f>
        <v>Overath</v>
      </c>
      <c r="F44" s="10" t="str">
        <f>+VLOOKUP($B44,Gesamt!$A$5:$F$314,5,FALSE)</f>
        <v>31,13</v>
      </c>
      <c r="G44" s="10" t="str">
        <f>+VLOOKUP($B44,Gesamt!$A$5:$G$314,6,FALSE)</f>
        <v>31,37</v>
      </c>
      <c r="H44" s="10" t="str">
        <f>+VLOOKUP($B44,Gesamt!$A$5:$H$314,7,FALSE)</f>
        <v>31,06</v>
      </c>
      <c r="I44" s="10" t="str">
        <f>+VLOOKUP($B44,Gesamt!$A$5:$I$314,8,FALSE)</f>
        <v>31,25</v>
      </c>
      <c r="J44" s="10">
        <f>+VLOOKUP($B44,Gesamt!$A$5:$L$314,9,FALSE)</f>
        <v>0</v>
      </c>
      <c r="K44" s="10">
        <f>+VLOOKUP($B44,Gesamt!$A$5:$L$314,10,FALSE)</f>
        <v>0</v>
      </c>
      <c r="L44" s="10">
        <f>+VLOOKUP($B44,Gesamt!$A$5:$L$314,11,FALSE)</f>
        <v>0</v>
      </c>
      <c r="M44" s="10">
        <f t="shared" si="1"/>
        <v>124.81</v>
      </c>
      <c r="N44" s="8">
        <f t="shared" si="2"/>
        <v>-124.81</v>
      </c>
    </row>
    <row r="45" spans="1:14" ht="12.75">
      <c r="A45" s="1">
        <f>IF(M45&gt;0,RANK(N45,N:N),0)</f>
        <v>40</v>
      </c>
      <c r="B45" s="1">
        <v>362</v>
      </c>
      <c r="C45" s="2" t="str">
        <f>+VLOOKUP($B45,Gesamt!$A$5:$D$314,2,FALSE)</f>
        <v>Brüning</v>
      </c>
      <c r="D45" s="2" t="str">
        <f>+VLOOKUP($B45,Gesamt!$A$5:$D$314,3,FALSE)</f>
        <v>Jessica</v>
      </c>
      <c r="E45" s="1" t="str">
        <f>+VLOOKUP($B45,Gesamt!$A$5:$D$314,4,FALSE)</f>
        <v>Xanten</v>
      </c>
      <c r="F45" s="10" t="str">
        <f>+VLOOKUP($B45,Gesamt!$A$5:$F$314,5,FALSE)</f>
        <v>31,56</v>
      </c>
      <c r="G45" s="10" t="str">
        <f>+VLOOKUP($B45,Gesamt!$A$5:$G$314,6,FALSE)</f>
        <v>31,09</v>
      </c>
      <c r="H45" s="10" t="str">
        <f>+VLOOKUP($B45,Gesamt!$A$5:$H$314,7,FALSE)</f>
        <v>31,30</v>
      </c>
      <c r="I45" s="10" t="str">
        <f>+VLOOKUP($B45,Gesamt!$A$5:$I$314,8,FALSE)</f>
        <v>31,02</v>
      </c>
      <c r="J45" s="10">
        <f>+VLOOKUP($B45,Gesamt!$A$5:$L$314,9,FALSE)</f>
        <v>0</v>
      </c>
      <c r="K45" s="10">
        <f>+VLOOKUP($B45,Gesamt!$A$5:$L$314,10,FALSE)</f>
        <v>0</v>
      </c>
      <c r="L45" s="10">
        <f>+VLOOKUP($B45,Gesamt!$A$5:$L$314,11,FALSE)</f>
        <v>0</v>
      </c>
      <c r="M45" s="10">
        <f t="shared" si="1"/>
        <v>124.97</v>
      </c>
      <c r="N45" s="8">
        <f t="shared" si="2"/>
        <v>-124.97</v>
      </c>
    </row>
    <row r="46" spans="1:14" ht="12.75">
      <c r="A46" s="1">
        <f>IF(M46&gt;0,RANK(N46,N:N),0)</f>
        <v>20</v>
      </c>
      <c r="B46" s="1">
        <v>365</v>
      </c>
      <c r="C46" s="2" t="str">
        <f>+VLOOKUP($B46,Gesamt!$A$5:$D$314,2,FALSE)</f>
        <v>Isaac</v>
      </c>
      <c r="D46" s="2" t="str">
        <f>+VLOOKUP($B46,Gesamt!$A$5:$D$314,3,FALSE)</f>
        <v>Laura</v>
      </c>
      <c r="E46" s="1" t="str">
        <f>+VLOOKUP($B46,Gesamt!$A$5:$D$314,4,FALSE)</f>
        <v>Simmerath</v>
      </c>
      <c r="F46" s="10" t="str">
        <f>+VLOOKUP($B46,Gesamt!$A$5:$F$314,5,FALSE)</f>
        <v>30,94</v>
      </c>
      <c r="G46" s="10" t="str">
        <f>+VLOOKUP($B46,Gesamt!$A$5:$G$314,6,FALSE)</f>
        <v>31,20</v>
      </c>
      <c r="H46" s="10" t="str">
        <f>+VLOOKUP($B46,Gesamt!$A$5:$H$314,7,FALSE)</f>
        <v>30,89</v>
      </c>
      <c r="I46" s="10" t="str">
        <f>+VLOOKUP($B46,Gesamt!$A$5:$I$314,8,FALSE)</f>
        <v>31,22</v>
      </c>
      <c r="J46" s="10">
        <f>+VLOOKUP($B46,Gesamt!$A$5:$L$314,9,FALSE)</f>
        <v>0</v>
      </c>
      <c r="K46" s="10">
        <f>+VLOOKUP($B46,Gesamt!$A$5:$L$314,10,FALSE)</f>
        <v>0</v>
      </c>
      <c r="L46" s="10">
        <f>+VLOOKUP($B46,Gesamt!$A$5:$L$314,11,FALSE)</f>
        <v>0</v>
      </c>
      <c r="M46" s="10">
        <f t="shared" si="1"/>
        <v>124.25</v>
      </c>
      <c r="N46" s="8">
        <f t="shared" si="2"/>
        <v>-124.25</v>
      </c>
    </row>
    <row r="47" spans="1:14" ht="12.75">
      <c r="A47" s="1">
        <f>IF(M47&gt;0,RANK(N47,N:N),0)</f>
        <v>4</v>
      </c>
      <c r="B47" s="1">
        <v>372</v>
      </c>
      <c r="C47" s="2" t="str">
        <f>+VLOOKUP($B47,Gesamt!$A$5:$D$314,2,FALSE)</f>
        <v>Förster</v>
      </c>
      <c r="D47" s="2" t="str">
        <f>+VLOOKUP($B47,Gesamt!$A$5:$D$314,3,FALSE)</f>
        <v>Jan</v>
      </c>
      <c r="E47" s="1" t="str">
        <f>+VLOOKUP($B47,Gesamt!$A$5:$D$314,4,FALSE)</f>
        <v>Simmerath</v>
      </c>
      <c r="F47" s="10" t="str">
        <f>+VLOOKUP($B47,Gesamt!$A$5:$F$314,5,FALSE)</f>
        <v>30,89</v>
      </c>
      <c r="G47" s="10" t="str">
        <f>+VLOOKUP($B47,Gesamt!$A$5:$G$314,6,FALSE)</f>
        <v>31,09</v>
      </c>
      <c r="H47" s="10" t="str">
        <f>+VLOOKUP($B47,Gesamt!$A$5:$H$314,7,FALSE)</f>
        <v>30,69</v>
      </c>
      <c r="I47" s="10" t="str">
        <f>+VLOOKUP($B47,Gesamt!$A$5:$I$314,8,FALSE)</f>
        <v>31,06</v>
      </c>
      <c r="J47" s="10">
        <f>+VLOOKUP($B47,Gesamt!$A$5:$L$314,9,FALSE)</f>
        <v>0</v>
      </c>
      <c r="K47" s="10">
        <f>+VLOOKUP($B47,Gesamt!$A$5:$L$314,10,FALSE)</f>
        <v>0</v>
      </c>
      <c r="L47" s="10">
        <f>+VLOOKUP($B47,Gesamt!$A$5:$L$314,11,FALSE)</f>
        <v>0</v>
      </c>
      <c r="M47" s="10">
        <f t="shared" si="1"/>
        <v>123.73</v>
      </c>
      <c r="N47" s="8">
        <f t="shared" si="2"/>
        <v>-123.73</v>
      </c>
    </row>
    <row r="48" spans="1:14" ht="12.75">
      <c r="A48" s="1">
        <f>IF(M48&gt;0,RANK(N48,N:N),0)</f>
        <v>34</v>
      </c>
      <c r="B48" s="1">
        <v>375</v>
      </c>
      <c r="C48" s="2" t="str">
        <f>+VLOOKUP($B48,Gesamt!$A$5:$D$314,2,FALSE)</f>
        <v>Cloth</v>
      </c>
      <c r="D48" s="2" t="str">
        <f>+VLOOKUP($B48,Gesamt!$A$5:$D$314,3,FALSE)</f>
        <v>Sebastian</v>
      </c>
      <c r="E48" s="1" t="str">
        <f>+VLOOKUP($B48,Gesamt!$A$5:$D$314,4,FALSE)</f>
        <v>Friedrichsfeld</v>
      </c>
      <c r="F48" s="10" t="str">
        <f>+VLOOKUP($B48,Gesamt!$A$5:$F$314,5,FALSE)</f>
        <v>31,12</v>
      </c>
      <c r="G48" s="10" t="str">
        <f>+VLOOKUP($B48,Gesamt!$A$5:$G$314,6,FALSE)</f>
        <v>31,35</v>
      </c>
      <c r="H48" s="10" t="str">
        <f>+VLOOKUP($B48,Gesamt!$A$5:$H$314,7,FALSE)</f>
        <v>30,87</v>
      </c>
      <c r="I48" s="10" t="str">
        <f>+VLOOKUP($B48,Gesamt!$A$5:$I$314,8,FALSE)</f>
        <v>31,30</v>
      </c>
      <c r="J48" s="10">
        <f>+VLOOKUP($B48,Gesamt!$A$5:$L$314,9,FALSE)</f>
        <v>0</v>
      </c>
      <c r="K48" s="10">
        <f>+VLOOKUP($B48,Gesamt!$A$5:$L$314,10,FALSE)</f>
        <v>0</v>
      </c>
      <c r="L48" s="10">
        <f>+VLOOKUP($B48,Gesamt!$A$5:$L$314,11,FALSE)</f>
        <v>0</v>
      </c>
      <c r="M48" s="10">
        <f t="shared" si="1"/>
        <v>124.64</v>
      </c>
      <c r="N48" s="8">
        <f t="shared" si="2"/>
        <v>-124.64</v>
      </c>
    </row>
    <row r="49" spans="1:14" ht="12.75">
      <c r="A49" s="1">
        <f>IF(M49&gt;0,RANK(N49,N:N),0)</f>
        <v>32</v>
      </c>
      <c r="B49" s="1">
        <v>376</v>
      </c>
      <c r="C49" s="2" t="str">
        <f>+VLOOKUP($B49,Gesamt!$A$5:$D$314,2,FALSE)</f>
        <v>Brüggemann</v>
      </c>
      <c r="D49" s="2" t="str">
        <f>+VLOOKUP($B49,Gesamt!$A$5:$D$314,3,FALSE)</f>
        <v>Jessica</v>
      </c>
      <c r="E49" s="1" t="str">
        <f>+VLOOKUP($B49,Gesamt!$A$5:$D$314,4,FALSE)</f>
        <v>Havixbeck</v>
      </c>
      <c r="F49" s="10" t="str">
        <f>+VLOOKUP($B49,Gesamt!$A$5:$F$314,5,FALSE)</f>
        <v>31,18</v>
      </c>
      <c r="G49" s="10" t="str">
        <f>+VLOOKUP($B49,Gesamt!$A$5:$G$314,6,FALSE)</f>
        <v>31,31</v>
      </c>
      <c r="H49" s="10" t="str">
        <f>+VLOOKUP($B49,Gesamt!$A$5:$H$314,7,FALSE)</f>
        <v>30,70</v>
      </c>
      <c r="I49" s="10" t="str">
        <f>+VLOOKUP($B49,Gesamt!$A$5:$I$314,8,FALSE)</f>
        <v>31,43</v>
      </c>
      <c r="J49" s="10">
        <f>+VLOOKUP($B49,Gesamt!$A$5:$L$314,9,FALSE)</f>
        <v>0</v>
      </c>
      <c r="K49" s="10">
        <f>+VLOOKUP($B49,Gesamt!$A$5:$L$314,10,FALSE)</f>
        <v>0</v>
      </c>
      <c r="L49" s="10">
        <f>+VLOOKUP($B49,Gesamt!$A$5:$L$314,11,FALSE)</f>
        <v>0</v>
      </c>
      <c r="M49" s="10">
        <f t="shared" si="1"/>
        <v>124.62</v>
      </c>
      <c r="N49" s="8">
        <f t="shared" si="2"/>
        <v>-124.62</v>
      </c>
    </row>
    <row r="50" spans="1:14" ht="12.75">
      <c r="A50" s="1">
        <f>IF(M50&gt;0,RANK(N50,N:N),0)</f>
        <v>20</v>
      </c>
      <c r="B50" s="1">
        <v>377</v>
      </c>
      <c r="C50" s="2" t="str">
        <f>+VLOOKUP($B50,Gesamt!$A$5:$D$314,2,FALSE)</f>
        <v>Zwenger</v>
      </c>
      <c r="D50" s="2" t="str">
        <f>+VLOOKUP($B50,Gesamt!$A$5:$D$314,3,FALSE)</f>
        <v>Fabio</v>
      </c>
      <c r="E50" s="1" t="str">
        <f>+VLOOKUP($B50,Gesamt!$A$5:$D$314,4,FALSE)</f>
        <v>Mettingen</v>
      </c>
      <c r="F50" s="10" t="str">
        <f>+VLOOKUP($B50,Gesamt!$A$5:$F$314,5,FALSE)</f>
        <v>31,24</v>
      </c>
      <c r="G50" s="10" t="str">
        <f>+VLOOKUP($B50,Gesamt!$A$5:$G$314,6,FALSE)</f>
        <v>30,92</v>
      </c>
      <c r="H50" s="10" t="str">
        <f>+VLOOKUP($B50,Gesamt!$A$5:$H$314,7,FALSE)</f>
        <v>31,13</v>
      </c>
      <c r="I50" s="10" t="str">
        <f>+VLOOKUP($B50,Gesamt!$A$5:$I$314,8,FALSE)</f>
        <v>30,96</v>
      </c>
      <c r="J50" s="10">
        <f>+VLOOKUP($B50,Gesamt!$A$5:$L$314,9,FALSE)</f>
        <v>0</v>
      </c>
      <c r="K50" s="10">
        <f>+VLOOKUP($B50,Gesamt!$A$5:$L$314,10,FALSE)</f>
        <v>0</v>
      </c>
      <c r="L50" s="10">
        <f>+VLOOKUP($B50,Gesamt!$A$5:$L$314,11,FALSE)</f>
        <v>0</v>
      </c>
      <c r="M50" s="10">
        <f>(F50*$F$4+G50*$G$4+H50*$H$4+I50*$I$4+J50*$J$4+K50*$K$4+L50)</f>
        <v>124.25</v>
      </c>
      <c r="N50" s="8">
        <f t="shared" si="2"/>
        <v>-124.25</v>
      </c>
    </row>
    <row r="51" spans="1:14" ht="12.75">
      <c r="A51" s="1">
        <f>IF(M51&gt;0,RANK(N51,N:N),0)</f>
        <v>44</v>
      </c>
      <c r="B51" s="1">
        <v>380</v>
      </c>
      <c r="C51" s="2" t="str">
        <f>+VLOOKUP($B51,Gesamt!$A$5:$D$314,2,FALSE)</f>
        <v>Leeker</v>
      </c>
      <c r="D51" s="2" t="str">
        <f>+VLOOKUP($B51,Gesamt!$A$5:$D$314,3,FALSE)</f>
        <v>Christian</v>
      </c>
      <c r="E51" s="1" t="str">
        <f>+VLOOKUP($B51,Gesamt!$A$5:$D$314,4,FALSE)</f>
        <v>Schledehausen</v>
      </c>
      <c r="F51" s="10" t="str">
        <f>+VLOOKUP($B51,Gesamt!$A$5:$F$314,5,FALSE)</f>
        <v>31,49</v>
      </c>
      <c r="G51" s="10" t="str">
        <f>+VLOOKUP($B51,Gesamt!$A$5:$G$314,6,FALSE)</f>
        <v>31,29</v>
      </c>
      <c r="H51" s="10" t="str">
        <f>+VLOOKUP($B51,Gesamt!$A$5:$H$314,7,FALSE)</f>
        <v>31,35</v>
      </c>
      <c r="I51" s="10" t="str">
        <f>+VLOOKUP($B51,Gesamt!$A$5:$I$314,8,FALSE)</f>
        <v>31,38</v>
      </c>
      <c r="J51" s="10">
        <f>+VLOOKUP($B51,Gesamt!$A$5:$L$314,9,FALSE)</f>
        <v>0</v>
      </c>
      <c r="K51" s="10">
        <f>+VLOOKUP($B51,Gesamt!$A$5:$L$314,10,FALSE)</f>
        <v>0</v>
      </c>
      <c r="L51" s="10">
        <f>+VLOOKUP($B51,Gesamt!$A$5:$L$314,11,FALSE)</f>
        <v>0</v>
      </c>
      <c r="M51" s="10">
        <f>(F51*$F$4+G51*$G$4+H51*$H$4+I51*$I$4+J51*$J$4+K51*$K$4+L51)</f>
        <v>125.51</v>
      </c>
      <c r="N51" s="8">
        <f t="shared" si="2"/>
        <v>-125.51</v>
      </c>
    </row>
    <row r="52" spans="1:14" ht="12.75">
      <c r="A52" s="1">
        <f>IF(M52&gt;0,RANK(N52,N:N),0)</f>
        <v>44</v>
      </c>
      <c r="B52" s="1">
        <v>381</v>
      </c>
      <c r="C52" s="2" t="str">
        <f>+VLOOKUP($B52,Gesamt!$A$5:$D$314,2,FALSE)</f>
        <v>Jostes</v>
      </c>
      <c r="D52" s="2" t="str">
        <f>+VLOOKUP($B52,Gesamt!$A$5:$D$314,3,FALSE)</f>
        <v>Jolanda</v>
      </c>
      <c r="E52" s="1" t="str">
        <f>+VLOOKUP($B52,Gesamt!$A$5:$D$314,4,FALSE)</f>
        <v>Osnabrück</v>
      </c>
      <c r="F52" s="10" t="str">
        <f>+VLOOKUP($B52,Gesamt!$A$5:$F$314,5,FALSE)</f>
        <v>31,16</v>
      </c>
      <c r="G52" s="10" t="str">
        <f>+VLOOKUP($B52,Gesamt!$A$5:$G$314,6,FALSE)</f>
        <v>31,61</v>
      </c>
      <c r="H52" s="10" t="str">
        <f>+VLOOKUP($B52,Gesamt!$A$5:$H$314,7,FALSE)</f>
        <v>31,08</v>
      </c>
      <c r="I52" s="10" t="str">
        <f>+VLOOKUP($B52,Gesamt!$A$5:$I$314,8,FALSE)</f>
        <v>31,66</v>
      </c>
      <c r="J52" s="10">
        <f>+VLOOKUP($B52,Gesamt!$A$5:$L$314,9,FALSE)</f>
        <v>0</v>
      </c>
      <c r="K52" s="10">
        <f>+VLOOKUP($B52,Gesamt!$A$5:$L$314,10,FALSE)</f>
        <v>0</v>
      </c>
      <c r="L52" s="10">
        <f>+VLOOKUP($B52,Gesamt!$A$5:$L$314,11,FALSE)</f>
        <v>0</v>
      </c>
      <c r="M52" s="10">
        <f>(F52*$F$4+G52*$G$4+H52*$H$4+I52*$I$4+J52*$J$4+K52*$K$4+L52)</f>
        <v>125.51</v>
      </c>
      <c r="N52" s="8">
        <f t="shared" si="2"/>
        <v>-125.51</v>
      </c>
    </row>
    <row r="53" spans="1:14" ht="12.75">
      <c r="A53" s="1">
        <f>IF(M53&gt;0,RANK(N53,N:N),0)</f>
        <v>47</v>
      </c>
      <c r="B53" s="1">
        <v>382</v>
      </c>
      <c r="C53" s="2" t="str">
        <f>+VLOOKUP($B53,Gesamt!$A$5:$D$314,2,FALSE)</f>
        <v>Mountain</v>
      </c>
      <c r="D53" s="2" t="str">
        <f>+VLOOKUP($B53,Gesamt!$A$5:$D$314,3,FALSE)</f>
        <v>Angeligue</v>
      </c>
      <c r="E53" s="1" t="str">
        <f>+VLOOKUP($B53,Gesamt!$A$5:$D$314,4,FALSE)</f>
        <v>Schledehausen</v>
      </c>
      <c r="F53" s="10" t="str">
        <f>+VLOOKUP($B53,Gesamt!$A$5:$F$314,5,FALSE)</f>
        <v>34,45</v>
      </c>
      <c r="G53" s="10" t="str">
        <f>+VLOOKUP($B53,Gesamt!$A$5:$G$314,6,FALSE)</f>
        <v>31,49</v>
      </c>
      <c r="H53" s="10" t="str">
        <f>+VLOOKUP($B53,Gesamt!$A$5:$H$314,7,FALSE)</f>
        <v>31,41</v>
      </c>
      <c r="I53" s="10" t="str">
        <f>+VLOOKUP($B53,Gesamt!$A$5:$I$314,8,FALSE)</f>
        <v>31,43</v>
      </c>
      <c r="J53" s="10">
        <f>+VLOOKUP($B53,Gesamt!$A$5:$L$314,9,FALSE)</f>
        <v>0</v>
      </c>
      <c r="K53" s="10">
        <f>+VLOOKUP($B53,Gesamt!$A$5:$L$314,10,FALSE)</f>
        <v>0</v>
      </c>
      <c r="L53" s="10">
        <f>+VLOOKUP($B53,Gesamt!$A$5:$L$314,11,FALSE)</f>
        <v>0</v>
      </c>
      <c r="M53" s="10">
        <f>(F53*$F$4+G53*$G$4+H53*$H$4+I53*$I$4+J53*$J$4+K53*$K$4+L53)</f>
        <v>128.78</v>
      </c>
      <c r="N53" s="8">
        <f t="shared" si="2"/>
        <v>-128.78</v>
      </c>
    </row>
    <row r="54" spans="1:14" ht="12.75">
      <c r="A54" s="1">
        <f>IF(M54&gt;0,RANK(N54,N:N),0)</f>
        <v>46</v>
      </c>
      <c r="B54" s="1">
        <v>386</v>
      </c>
      <c r="C54" s="2" t="str">
        <f>+VLOOKUP($B54,Gesamt!$A$5:$D$314,2,FALSE)</f>
        <v>Arndt</v>
      </c>
      <c r="D54" s="2" t="str">
        <f>+VLOOKUP($B54,Gesamt!$A$5:$D$314,3,FALSE)</f>
        <v>Chris</v>
      </c>
      <c r="E54" s="1" t="str">
        <f>+VLOOKUP($B54,Gesamt!$A$5:$D$314,4,FALSE)</f>
        <v>Havixbeck</v>
      </c>
      <c r="F54" s="10">
        <f>+VLOOKUP($B54,Gesamt!$A$5:$F$314,5,FALSE)</f>
        <v>31.69</v>
      </c>
      <c r="G54" s="10" t="str">
        <f>+VLOOKUP($B54,Gesamt!$A$5:$G$314,6,FALSE)</f>
        <v>31,53</v>
      </c>
      <c r="H54" s="10" t="str">
        <f>+VLOOKUP($B54,Gesamt!$A$5:$H$314,7,FALSE)</f>
        <v>31,27</v>
      </c>
      <c r="I54" s="10" t="str">
        <f>+VLOOKUP($B54,Gesamt!$A$5:$I$314,8,FALSE)</f>
        <v>31,78</v>
      </c>
      <c r="J54" s="10">
        <f>+VLOOKUP($B54,Gesamt!$A$5:$L$314,9,FALSE)</f>
        <v>0</v>
      </c>
      <c r="K54" s="10">
        <f>+VLOOKUP($B54,Gesamt!$A$5:$L$314,10,FALSE)</f>
        <v>0</v>
      </c>
      <c r="L54" s="10">
        <f>+VLOOKUP($B54,Gesamt!$A$5:$L$314,11,FALSE)</f>
        <v>0</v>
      </c>
      <c r="M54" s="10">
        <f>(F54*$F$4+G54*$G$4+H54*$H$4+I54*$I$4+J54*$J$4+K54*$K$4+L54)</f>
        <v>126.27</v>
      </c>
      <c r="N54" s="8">
        <f t="shared" si="2"/>
        <v>-126.27</v>
      </c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</sheetData>
  <sheetProtection/>
  <printOptions gridLines="1"/>
  <pageMargins left="0.3937007874015748" right="0.3937007874015748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&amp;CHavixbecker Seifenkistenrennen
&amp;A</oddHeader>
    <oddFooter>&amp;CSeite 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P23"/>
  <sheetViews>
    <sheetView zoomScale="95" zoomScaleNormal="95" zoomScalePageLayoutView="0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2" width="11.421875" style="10" customWidth="1"/>
    <col min="13" max="13" width="11.57421875" style="10" customWidth="1"/>
    <col min="14" max="14" width="10.7109375" style="8" customWidth="1"/>
    <col min="15" max="16" width="13.57421875" style="8" customWidth="1"/>
  </cols>
  <sheetData>
    <row r="1" ht="12.75"/>
    <row r="2" ht="12.75"/>
    <row r="3" ht="12.75">
      <c r="A3" t="s">
        <v>4</v>
      </c>
    </row>
    <row r="4" spans="1:13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</row>
    <row r="5" spans="5:11" ht="12.75">
      <c r="E5" s="1" t="s">
        <v>15</v>
      </c>
      <c r="F5" s="10">
        <f aca="true" t="shared" si="0" ref="F5:K5">MIN(F8:F14)</f>
        <v>32.52</v>
      </c>
      <c r="G5" s="10">
        <f t="shared" si="0"/>
        <v>32.1</v>
      </c>
      <c r="H5" s="10">
        <f t="shared" si="0"/>
        <v>0</v>
      </c>
      <c r="I5" s="10">
        <f t="shared" si="0"/>
        <v>32.14</v>
      </c>
      <c r="J5" s="10">
        <f t="shared" si="0"/>
        <v>0</v>
      </c>
      <c r="K5" s="10">
        <f t="shared" si="0"/>
        <v>0</v>
      </c>
    </row>
    <row r="6" ht="12.75"/>
    <row r="7" spans="1:16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16</v>
      </c>
      <c r="M7" s="7" t="s">
        <v>3</v>
      </c>
      <c r="O7" s="9"/>
      <c r="P7" s="9"/>
    </row>
    <row r="8" spans="1:14" ht="12.75">
      <c r="A8" s="1">
        <f>IF(M8&gt;0,RANK(N8,N:N),0)</f>
        <v>1</v>
      </c>
      <c r="B8" s="1">
        <v>111</v>
      </c>
      <c r="C8" s="2" t="str">
        <f>+VLOOKUP($B8,Gesamt!$A$5:$D$314,2,FALSE)</f>
        <v>Ricker</v>
      </c>
      <c r="D8" s="2" t="str">
        <f>+VLOOKUP($B8,Gesamt!$A$5:$D$314,3,FALSE)</f>
        <v>Oliver</v>
      </c>
      <c r="E8" s="1" t="str">
        <f>+VLOOKUP($B8,Gesamt!$A$5:$D$314,4,FALSE)</f>
        <v>Havixbeck</v>
      </c>
      <c r="F8" s="10" t="str">
        <f>+VLOOKUP($B8,Gesamt!$A$5:$F$314,5,FALSE)</f>
        <v>32,58</v>
      </c>
      <c r="G8" s="10" t="str">
        <f>+VLOOKUP($B8,Gesamt!$A$5:$G$314,6,FALSE)</f>
        <v>32,17</v>
      </c>
      <c r="H8" s="10" t="str">
        <f>+VLOOKUP($B8,Gesamt!$A$5:$H$314,7,FALSE)</f>
        <v>31,69</v>
      </c>
      <c r="I8" s="10" t="str">
        <f>+VLOOKUP($B8,Gesamt!$A$5:$I$314,8,FALSE)</f>
        <v>32,16</v>
      </c>
      <c r="J8" s="10">
        <f>+VLOOKUP($B8,Gesamt!$A$5:$L$314,9,FALSE)</f>
        <v>0</v>
      </c>
      <c r="K8" s="10">
        <f>+VLOOKUP($B8,Gesamt!$A$5:$L$314,10,FALSE)</f>
        <v>0</v>
      </c>
      <c r="L8" s="10">
        <f>+VLOOKUP($B8,Gesamt!$A$5:$L$314,11,FALSE)</f>
        <v>0</v>
      </c>
      <c r="M8" s="10">
        <f>(F8*$F$4+G8*$G$4+H8*$H$4+I8*$I$4+J8*$J$4+K8*$K$4+L8)</f>
        <v>128.6</v>
      </c>
      <c r="N8" s="8">
        <f aca="true" t="shared" si="1" ref="N8:N14">IF(M8&gt;0,M8*-1,-1000)</f>
        <v>-128.6</v>
      </c>
    </row>
    <row r="9" spans="1:14" ht="12.75">
      <c r="A9" s="1">
        <f>IF(M9&gt;0,RANK(N9,N:N),0)</f>
        <v>2</v>
      </c>
      <c r="B9" s="1">
        <v>131</v>
      </c>
      <c r="C9" s="2" t="str">
        <f>+VLOOKUP($B9,Gesamt!$A$5:$D$314,2,FALSE)</f>
        <v>Valtwies</v>
      </c>
      <c r="D9" s="2" t="str">
        <f>+VLOOKUP($B9,Gesamt!$A$5:$D$314,3,FALSE)</f>
        <v>Tom</v>
      </c>
      <c r="E9" s="1" t="str">
        <f>+VLOOKUP($B9,Gesamt!$A$5:$D$314,4,FALSE)</f>
        <v>Havixbeck</v>
      </c>
      <c r="F9" s="10">
        <f>+VLOOKUP($B9,Gesamt!$A$5:$F$314,5,FALSE)</f>
        <v>32.81</v>
      </c>
      <c r="G9" s="10">
        <f>+VLOOKUP($B9,Gesamt!$A$5:$G$314,6,FALSE)</f>
        <v>32.1</v>
      </c>
      <c r="H9" s="10" t="str">
        <f>+VLOOKUP($B9,Gesamt!$A$5:$H$314,7,FALSE)</f>
        <v>31,90</v>
      </c>
      <c r="I9" s="10">
        <f>+VLOOKUP($B9,Gesamt!$A$5:$I$314,8,FALSE)</f>
        <v>32.14</v>
      </c>
      <c r="J9" s="10">
        <f>+VLOOKUP($B9,Gesamt!$A$5:$L$314,9,FALSE)</f>
        <v>0</v>
      </c>
      <c r="K9" s="10">
        <f>+VLOOKUP($B9,Gesamt!$A$5:$L$314,10,FALSE)</f>
        <v>0</v>
      </c>
      <c r="L9" s="10">
        <f>+VLOOKUP($B9,Gesamt!$A$5:$L$314,11,FALSE)</f>
        <v>0</v>
      </c>
      <c r="M9" s="10">
        <f aca="true" t="shared" si="2" ref="M9:M14">(F9*$F$4+G9*$G$4+H9*$H$4+I9*$I$4+J9*$J$4+K9*$K$4+L9)</f>
        <v>128.95</v>
      </c>
      <c r="N9" s="8">
        <f t="shared" si="1"/>
        <v>-128.95</v>
      </c>
    </row>
    <row r="10" spans="1:14" ht="12.75">
      <c r="A10" s="1">
        <f>IF(M10&gt;0,RANK(N10,N:N),0)</f>
        <v>3</v>
      </c>
      <c r="B10" s="1">
        <v>160</v>
      </c>
      <c r="C10" s="2" t="str">
        <f>+VLOOKUP($B10,Gesamt!$A$5:$D$314,2,FALSE)</f>
        <v>Wallmeyer</v>
      </c>
      <c r="D10" s="2" t="str">
        <f>+VLOOKUP($B10,Gesamt!$A$5:$D$314,3,FALSE)</f>
        <v>Felix</v>
      </c>
      <c r="E10" s="1" t="str">
        <f>+VLOOKUP($B10,Gesamt!$A$5:$D$314,4,FALSE)</f>
        <v>Havixbeck</v>
      </c>
      <c r="F10" s="10">
        <f>+VLOOKUP($B10,Gesamt!$A$5:$F$314,5,FALSE)</f>
        <v>32.7</v>
      </c>
      <c r="G10" s="10" t="str">
        <f>+VLOOKUP($B10,Gesamt!$A$5:$G$314,6,FALSE)</f>
        <v>31,97</v>
      </c>
      <c r="H10" s="10" t="str">
        <f>+VLOOKUP($B10,Gesamt!$A$5:$H$314,7,FALSE)</f>
        <v>31,97</v>
      </c>
      <c r="I10" s="10" t="str">
        <f>+VLOOKUP($B10,Gesamt!$A$5:$I$314,8,FALSE)</f>
        <v>32,34</v>
      </c>
      <c r="J10" s="10">
        <f>+VLOOKUP($B10,Gesamt!$A$5:$L$314,9,FALSE)</f>
        <v>0</v>
      </c>
      <c r="K10" s="10">
        <f>+VLOOKUP($B10,Gesamt!$A$5:$L$314,10,FALSE)</f>
        <v>0</v>
      </c>
      <c r="L10" s="10">
        <f>+VLOOKUP($B10,Gesamt!$A$5:$L$314,11,FALSE)</f>
        <v>0</v>
      </c>
      <c r="M10" s="10">
        <f t="shared" si="2"/>
        <v>128.98</v>
      </c>
      <c r="N10" s="8">
        <f t="shared" si="1"/>
        <v>-128.98</v>
      </c>
    </row>
    <row r="11" spans="1:14" ht="12.75">
      <c r="A11" s="1">
        <f>IF(M11&gt;0,RANK(N11,N:N),0)</f>
        <v>4</v>
      </c>
      <c r="B11" s="1">
        <v>133</v>
      </c>
      <c r="C11" s="2" t="str">
        <f>+VLOOKUP($B11,Gesamt!$A$5:$D$314,2,FALSE)</f>
        <v>Overwaul</v>
      </c>
      <c r="D11" s="2" t="str">
        <f>+VLOOKUP($B11,Gesamt!$A$5:$D$314,3,FALSE)</f>
        <v>Marius</v>
      </c>
      <c r="E11" s="1" t="str">
        <f>+VLOOKUP($B11,Gesamt!$A$5:$D$314,4,FALSE)</f>
        <v>Havixbeck</v>
      </c>
      <c r="F11" s="10">
        <f>+VLOOKUP($B11,Gesamt!$A$5:$F$314,5,FALSE)</f>
        <v>32.52</v>
      </c>
      <c r="G11" s="10">
        <f>+VLOOKUP($B11,Gesamt!$A$5:$G$314,6,FALSE)</f>
        <v>32.47</v>
      </c>
      <c r="H11" s="10" t="str">
        <f>+VLOOKUP($B11,Gesamt!$A$5:$H$314,7,FALSE)</f>
        <v>31,61</v>
      </c>
      <c r="I11" s="10">
        <f>+VLOOKUP($B11,Gesamt!$A$5:$I$314,8,FALSE)</f>
        <v>32.42</v>
      </c>
      <c r="J11" s="10">
        <f>+VLOOKUP($B11,Gesamt!$A$5:$L$314,9,FALSE)</f>
        <v>0</v>
      </c>
      <c r="K11" s="10">
        <f>+VLOOKUP($B11,Gesamt!$A$5:$L$314,10,FALSE)</f>
        <v>0</v>
      </c>
      <c r="L11" s="10">
        <f>+VLOOKUP($B11,Gesamt!$A$5:$L$314,11,FALSE)</f>
        <v>0</v>
      </c>
      <c r="M11" s="10">
        <f t="shared" si="2"/>
        <v>129.02</v>
      </c>
      <c r="N11" s="8">
        <f t="shared" si="1"/>
        <v>-129.02</v>
      </c>
    </row>
    <row r="12" spans="1:14" ht="12.75">
      <c r="A12" s="1">
        <f>IF(M12&gt;0,RANK(N12,N:N),0)</f>
        <v>5</v>
      </c>
      <c r="B12" s="1">
        <v>174</v>
      </c>
      <c r="C12" s="2" t="str">
        <f>+VLOOKUP($B12,Gesamt!$A$5:$D$314,2,FALSE)</f>
        <v>Valtwies</v>
      </c>
      <c r="D12" s="2" t="str">
        <f>+VLOOKUP($B12,Gesamt!$A$5:$D$314,3,FALSE)</f>
        <v>Nina</v>
      </c>
      <c r="E12" s="1" t="str">
        <f>+VLOOKUP($B12,Gesamt!$A$5:$D$314,4,FALSE)</f>
        <v>Havixbeck</v>
      </c>
      <c r="F12" s="10">
        <f>+VLOOKUP($B12,Gesamt!$A$5:$F$314,5,FALSE)</f>
        <v>32.57</v>
      </c>
      <c r="G12" s="10" t="str">
        <f>+VLOOKUP($B12,Gesamt!$A$5:$G$314,6,FALSE)</f>
        <v>32,20</v>
      </c>
      <c r="H12" s="10" t="str">
        <f>+VLOOKUP($B12,Gesamt!$A$5:$H$314,7,FALSE)</f>
        <v>31,73</v>
      </c>
      <c r="I12" s="10" t="str">
        <f>+VLOOKUP($B12,Gesamt!$A$5:$I$314,8,FALSE)</f>
        <v>32,60</v>
      </c>
      <c r="J12" s="10">
        <f>+VLOOKUP($B12,Gesamt!$A$5:$L$314,9,FALSE)</f>
        <v>0</v>
      </c>
      <c r="K12" s="10">
        <f>+VLOOKUP($B12,Gesamt!$A$5:$L$314,10,FALSE)</f>
        <v>0</v>
      </c>
      <c r="L12" s="10">
        <f>+VLOOKUP($B12,Gesamt!$A$5:$L$314,11,FALSE)</f>
        <v>0</v>
      </c>
      <c r="M12" s="10">
        <f t="shared" si="2"/>
        <v>129.1</v>
      </c>
      <c r="N12" s="8">
        <f t="shared" si="1"/>
        <v>-129.1</v>
      </c>
    </row>
    <row r="13" spans="1:14" ht="12.75">
      <c r="A13" s="1">
        <f>IF(M13&gt;0,RANK(N13,N:N),0)</f>
        <v>6</v>
      </c>
      <c r="B13" s="1">
        <v>125</v>
      </c>
      <c r="C13" s="2" t="str">
        <f>+VLOOKUP($B13,Gesamt!$A$5:$D$314,2,FALSE)</f>
        <v>Brüggemann</v>
      </c>
      <c r="D13" s="2" t="str">
        <f>+VLOOKUP($B13,Gesamt!$A$5:$D$314,3,FALSE)</f>
        <v>Jenny</v>
      </c>
      <c r="E13" s="1" t="str">
        <f>+VLOOKUP($B13,Gesamt!$A$5:$D$314,4,FALSE)</f>
        <v>Havixbeck</v>
      </c>
      <c r="F13" s="10" t="str">
        <f>+VLOOKUP($B13,Gesamt!$A$5:$F$314,5,FALSE)</f>
        <v>32,79</v>
      </c>
      <c r="G13" s="10" t="str">
        <f>+VLOOKUP($B13,Gesamt!$A$5:$G$314,6,FALSE)</f>
        <v>32,81</v>
      </c>
      <c r="H13" s="10" t="str">
        <f>+VLOOKUP($B13,Gesamt!$A$5:$H$314,7,FALSE)</f>
        <v>31,80</v>
      </c>
      <c r="I13" s="10" t="str">
        <f>+VLOOKUP($B13,Gesamt!$A$5:$I$314,8,FALSE)</f>
        <v>32,76</v>
      </c>
      <c r="J13" s="10">
        <f>+VLOOKUP($B13,Gesamt!$A$5:$L$314,9,FALSE)</f>
        <v>0</v>
      </c>
      <c r="K13" s="10">
        <f>+VLOOKUP($B13,Gesamt!$A$5:$L$314,10,FALSE)</f>
        <v>0</v>
      </c>
      <c r="L13" s="10">
        <f>+VLOOKUP($B13,Gesamt!$A$5:$L$314,11,FALSE)</f>
        <v>0</v>
      </c>
      <c r="M13" s="10">
        <f t="shared" si="2"/>
        <v>130.16</v>
      </c>
      <c r="N13" s="8">
        <f t="shared" si="1"/>
        <v>-130.16</v>
      </c>
    </row>
    <row r="14" spans="1:14" ht="12.75">
      <c r="A14" s="1">
        <f>IF(M14&gt;0,RANK(N14,N:N),0)</f>
        <v>7</v>
      </c>
      <c r="B14" s="1">
        <v>176</v>
      </c>
      <c r="C14" s="2" t="str">
        <f>+VLOOKUP($B14,Gesamt!$A$5:$D$314,2,FALSE)</f>
        <v>Saalfeld</v>
      </c>
      <c r="D14" s="2" t="str">
        <f>+VLOOKUP($B14,Gesamt!$A$5:$D$314,3,FALSE)</f>
        <v>Thilo</v>
      </c>
      <c r="E14" s="1" t="str">
        <f>+VLOOKUP($B14,Gesamt!$A$5:$D$314,4,FALSE)</f>
        <v>Havixbeck</v>
      </c>
      <c r="F14" s="10">
        <f>+VLOOKUP($B14,Gesamt!$A$5:$F$314,5,FALSE)</f>
        <v>33.49</v>
      </c>
      <c r="G14" s="10" t="str">
        <f>+VLOOKUP($B14,Gesamt!$A$5:$G$314,6,FALSE)</f>
        <v>32,66</v>
      </c>
      <c r="H14" s="10" t="str">
        <f>+VLOOKUP($B14,Gesamt!$A$5:$H$314,7,FALSE)</f>
        <v>32,34</v>
      </c>
      <c r="I14" s="10" t="str">
        <f>+VLOOKUP($B14,Gesamt!$A$5:$I$314,8,FALSE)</f>
        <v>32,87</v>
      </c>
      <c r="J14" s="10">
        <f>+VLOOKUP($B14,Gesamt!$A$5:$L$314,9,FALSE)</f>
        <v>0</v>
      </c>
      <c r="K14" s="10">
        <f>+VLOOKUP($B14,Gesamt!$A$5:$L$314,10,FALSE)</f>
        <v>0</v>
      </c>
      <c r="L14" s="10">
        <f>+VLOOKUP($B14,Gesamt!$A$5:$L$314,11,FALSE)</f>
        <v>0</v>
      </c>
      <c r="M14" s="10">
        <f t="shared" si="2"/>
        <v>131.36</v>
      </c>
      <c r="N14" s="8">
        <f t="shared" si="1"/>
        <v>-131.36</v>
      </c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</sheetData>
  <sheetProtection/>
  <printOptions gridLines="1"/>
  <pageMargins left="0.3937007874015748" right="0.3937007874015748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&amp;CHavixbecker Seifenkistenrennen
&amp;A</oddHeader>
    <oddFooter>&amp;CSeite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3:P18"/>
  <sheetViews>
    <sheetView zoomScale="95" zoomScaleNormal="95" zoomScalePageLayoutView="0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2" width="11.421875" style="10" customWidth="1"/>
    <col min="13" max="13" width="11.57421875" style="10" customWidth="1"/>
    <col min="14" max="14" width="10.7109375" style="8" customWidth="1"/>
    <col min="15" max="16" width="13.57421875" style="8" customWidth="1"/>
  </cols>
  <sheetData>
    <row r="1" ht="12.75"/>
    <row r="2" ht="12.75"/>
    <row r="3" ht="12.75">
      <c r="A3" t="s">
        <v>4</v>
      </c>
    </row>
    <row r="4" spans="1:13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</row>
    <row r="5" spans="5:11" ht="12.75">
      <c r="E5" s="1" t="s">
        <v>15</v>
      </c>
      <c r="F5" s="10">
        <f aca="true" t="shared" si="0" ref="F5:K5">MIN(F8:F9)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ht="12.75"/>
    <row r="7" spans="1:16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16</v>
      </c>
      <c r="M7" s="7" t="s">
        <v>3</v>
      </c>
      <c r="O7" s="9"/>
      <c r="P7" s="9"/>
    </row>
    <row r="8" spans="1:14" ht="12.75">
      <c r="A8" s="1">
        <f>IF(M8&gt;0,RANK(N8,N:N),0)</f>
        <v>1</v>
      </c>
      <c r="B8" s="1">
        <v>376</v>
      </c>
      <c r="C8" s="2" t="str">
        <f>+VLOOKUP($B8,Gesamt!$A$5:$D$314,2,FALSE)</f>
        <v>Brüggemann</v>
      </c>
      <c r="D8" s="2" t="str">
        <f>+VLOOKUP($B8,Gesamt!$A$5:$D$314,3,FALSE)</f>
        <v>Jessica</v>
      </c>
      <c r="E8" s="1" t="str">
        <f>+VLOOKUP($B8,Gesamt!$A$5:$D$314,4,FALSE)</f>
        <v>Havixbeck</v>
      </c>
      <c r="F8" s="10" t="str">
        <f>+VLOOKUP($B8,Gesamt!$A$5:$F$314,5,FALSE)</f>
        <v>31,18</v>
      </c>
      <c r="G8" s="10" t="str">
        <f>+VLOOKUP($B8,Gesamt!$A$5:$G$314,6,FALSE)</f>
        <v>31,31</v>
      </c>
      <c r="H8" s="10" t="str">
        <f>+VLOOKUP($B8,Gesamt!$A$5:$H$314,7,FALSE)</f>
        <v>30,70</v>
      </c>
      <c r="I8" s="10" t="str">
        <f>+VLOOKUP($B8,Gesamt!$A$5:$I$314,8,FALSE)</f>
        <v>31,43</v>
      </c>
      <c r="J8" s="10">
        <f>+VLOOKUP($B8,Gesamt!$A$5:$L$314,9,FALSE)</f>
        <v>0</v>
      </c>
      <c r="K8" s="10">
        <f>+VLOOKUP($B8,Gesamt!$A$5:$L$314,10,FALSE)</f>
        <v>0</v>
      </c>
      <c r="L8" s="10">
        <f>+VLOOKUP($B8,Gesamt!$A$5:$L$314,11,FALSE)</f>
        <v>0</v>
      </c>
      <c r="M8" s="10">
        <f>(F8*$F$4+G8*$G$4+H8*$H$4+I8*$I$4+J8*$J$4+K8*$K$4+L8)</f>
        <v>124.62</v>
      </c>
      <c r="N8" s="8">
        <f>IF(M8&gt;0,M8*-1,-1000)</f>
        <v>-124.62</v>
      </c>
    </row>
    <row r="9" spans="1:14" ht="12.75">
      <c r="A9" s="1">
        <f>IF(M9&gt;0,RANK(N9,N:N),0)</f>
        <v>2</v>
      </c>
      <c r="B9" s="1">
        <v>347</v>
      </c>
      <c r="C9" s="2" t="str">
        <f>+VLOOKUP($B9,Gesamt!$A$5:$D$314,2,FALSE)</f>
        <v>Ricker</v>
      </c>
      <c r="D9" s="2" t="str">
        <f>+VLOOKUP($B9,Gesamt!$A$5:$D$314,3,FALSE)</f>
        <v>Claudia</v>
      </c>
      <c r="E9" s="1" t="str">
        <f>+VLOOKUP($B9,Gesamt!$A$5:$D$314,4,FALSE)</f>
        <v>Havixbeck</v>
      </c>
      <c r="F9" s="10" t="str">
        <f>+VLOOKUP($B9,Gesamt!$A$5:$F$314,5,FALSE)</f>
        <v>31,70</v>
      </c>
      <c r="G9" s="10" t="str">
        <f>+VLOOKUP($B9,Gesamt!$A$5:$G$314,6,FALSE)</f>
        <v>31,11</v>
      </c>
      <c r="H9" s="10" t="str">
        <f>+VLOOKUP($B9,Gesamt!$A$5:$H$314,7,FALSE)</f>
        <v>31,18</v>
      </c>
      <c r="I9" s="10" t="str">
        <f>+VLOOKUP($B9,Gesamt!$A$5:$I$314,8,FALSE)</f>
        <v>31,07</v>
      </c>
      <c r="J9" s="10">
        <f>+VLOOKUP($B9,Gesamt!$A$5:$L$314,9,FALSE)</f>
        <v>0</v>
      </c>
      <c r="K9" s="10">
        <f>+VLOOKUP($B9,Gesamt!$A$5:$L$314,10,FALSE)</f>
        <v>0</v>
      </c>
      <c r="L9" s="10">
        <f>+VLOOKUP($B9,Gesamt!$A$5:$L$314,11,FALSE)</f>
        <v>0</v>
      </c>
      <c r="M9" s="10">
        <f>(F9*$F$4+G9*$G$4+H9*$H$4+I9*$I$4+J9*$J$4+K9*$K$4+L9)</f>
        <v>125.06</v>
      </c>
      <c r="N9" s="8">
        <f>IF(M9&gt;0,M9*-1,-1000)</f>
        <v>-125.06</v>
      </c>
    </row>
    <row r="10" spans="1:14" ht="12.75">
      <c r="A10" s="1">
        <f>IF(M10&gt;0,RANK(N10,N:N),0)</f>
        <v>3</v>
      </c>
      <c r="B10" s="1">
        <v>386</v>
      </c>
      <c r="C10" s="2" t="str">
        <f>+VLOOKUP($B10,Gesamt!$A$5:$D$314,2,FALSE)</f>
        <v>Arndt</v>
      </c>
      <c r="D10" s="2" t="str">
        <f>+VLOOKUP($B10,Gesamt!$A$5:$D$314,3,FALSE)</f>
        <v>Chris</v>
      </c>
      <c r="E10" s="1" t="str">
        <f>+VLOOKUP($B10,Gesamt!$A$5:$D$314,4,FALSE)</f>
        <v>Havixbeck</v>
      </c>
      <c r="F10" s="10">
        <f>+VLOOKUP($B10,Gesamt!$A$5:$F$314,5,FALSE)</f>
        <v>31.69</v>
      </c>
      <c r="G10" s="10" t="str">
        <f>+VLOOKUP($B10,Gesamt!$A$5:$G$314,6,FALSE)</f>
        <v>31,53</v>
      </c>
      <c r="H10" s="10" t="str">
        <f>+VLOOKUP($B10,Gesamt!$A$5:$H$314,7,FALSE)</f>
        <v>31,27</v>
      </c>
      <c r="I10" s="10" t="str">
        <f>+VLOOKUP($B10,Gesamt!$A$5:$I$314,8,FALSE)</f>
        <v>31,78</v>
      </c>
      <c r="J10" s="10">
        <f>+VLOOKUP($B10,Gesamt!$A$5:$L$314,9,FALSE)</f>
        <v>0</v>
      </c>
      <c r="K10" s="10">
        <f>+VLOOKUP($B10,Gesamt!$A$5:$L$314,10,FALSE)</f>
        <v>0</v>
      </c>
      <c r="L10" s="10">
        <f>+VLOOKUP($B10,Gesamt!$A$5:$L$314,11,FALSE)</f>
        <v>0</v>
      </c>
      <c r="M10" s="10">
        <f>(F10*$F$4+G10*$G$4+H10*$H$4+I10*$I$4+J10*$J$4+K10*$K$4+L10)</f>
        <v>126.27</v>
      </c>
      <c r="N10" s="8">
        <f>IF(M10&gt;0,M10*-1,-1000)</f>
        <v>-126.27</v>
      </c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</sheetData>
  <sheetProtection/>
  <printOptions gridLines="1"/>
  <pageMargins left="0.3937007874015748" right="0.3937007874015748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&amp;CHavixbecker Seifenkistenrennen
&amp;A</oddHeader>
    <oddFooter>&amp;CSeite 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5"/>
  <dimension ref="A3:P22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2" width="11.421875" style="10" customWidth="1"/>
    <col min="13" max="13" width="11.57421875" style="10" customWidth="1"/>
    <col min="14" max="14" width="10.7109375" style="8" customWidth="1"/>
    <col min="15" max="16" width="13.57421875" style="8" customWidth="1"/>
  </cols>
  <sheetData>
    <row r="1" ht="12.75"/>
    <row r="2" ht="12.75"/>
    <row r="3" ht="12.75">
      <c r="A3" t="s">
        <v>4</v>
      </c>
    </row>
    <row r="4" spans="1:13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</row>
    <row r="5" spans="5:11" ht="12.75">
      <c r="E5" s="1" t="s">
        <v>15</v>
      </c>
      <c r="F5" s="10">
        <f aca="true" t="shared" si="0" ref="F5:K5">MIN(F8:F13)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ht="12.75"/>
    <row r="7" spans="1:16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16</v>
      </c>
      <c r="M7" s="7" t="s">
        <v>3</v>
      </c>
      <c r="O7" s="9"/>
      <c r="P7" s="9"/>
    </row>
    <row r="8" spans="1:14" ht="12.75">
      <c r="A8" s="1">
        <f>IF(M8&gt;0,RANK(N8,N:N),0)</f>
        <v>1</v>
      </c>
      <c r="B8" s="1">
        <v>1</v>
      </c>
      <c r="C8" s="2" t="str">
        <f>+VLOOKUP($B8,Gesamt!$A$5:$D$314,2,FALSE)</f>
        <v>Arning</v>
      </c>
      <c r="D8" s="2" t="str">
        <f>+VLOOKUP($B8,Gesamt!$A$5:$D$314,3,FALSE)</f>
        <v>Laurenz</v>
      </c>
      <c r="E8" s="1" t="str">
        <f>+VLOOKUP($B8,Gesamt!$A$5:$D$314,4,FALSE)</f>
        <v>Havixbeck</v>
      </c>
      <c r="F8" s="10" t="str">
        <f>+VLOOKUP($B8,Gesamt!$A$5:$F$314,5,FALSE)</f>
        <v>32,05</v>
      </c>
      <c r="G8" s="10" t="str">
        <f>+VLOOKUP($B8,Gesamt!$A$5:$G$314,6,FALSE)</f>
        <v>31,62</v>
      </c>
      <c r="H8" s="10" t="str">
        <f>+VLOOKUP($B8,Gesamt!$A$5:$H$314,7,FALSE)</f>
        <v>31,63</v>
      </c>
      <c r="I8" s="10" t="str">
        <f>+VLOOKUP($B8,Gesamt!$A$5:$I$314,8,FALSE)</f>
        <v>31,49</v>
      </c>
      <c r="J8" s="10">
        <f>+VLOOKUP($B8,Gesamt!$A$5:$L$314,9,FALSE)</f>
        <v>0</v>
      </c>
      <c r="K8" s="10">
        <f>+VLOOKUP($B8,Gesamt!$A$5:$L$314,10,FALSE)</f>
        <v>0</v>
      </c>
      <c r="L8" s="10">
        <f>+VLOOKUP($B8,Gesamt!$A$5:$L$314,11,FALSE)</f>
        <v>0</v>
      </c>
      <c r="M8" s="10">
        <f aca="true" t="shared" si="1" ref="M8:M13">(F8*$F$4+G8*$G$4+H8*$H$4+I8*$I$4+J8*$J$4+K8*$K$4+L8)</f>
        <v>126.79</v>
      </c>
      <c r="N8" s="8">
        <f aca="true" t="shared" si="2" ref="N8:N13">IF(M8&gt;0,M8*-1,-1000)</f>
        <v>-126.79</v>
      </c>
    </row>
    <row r="9" spans="1:14" ht="12.75">
      <c r="A9" s="1">
        <f>IF(M9&gt;0,RANK(N9,N:N),0)</f>
        <v>2</v>
      </c>
      <c r="B9" s="1">
        <v>6</v>
      </c>
      <c r="C9" s="2" t="str">
        <f>+VLOOKUP($B9,Gesamt!$A$5:$D$314,2,FALSE)</f>
        <v>Bickel</v>
      </c>
      <c r="D9" s="2" t="str">
        <f>+VLOOKUP($B9,Gesamt!$A$5:$D$314,3,FALSE)</f>
        <v>Julian</v>
      </c>
      <c r="E9" s="1" t="str">
        <f>+VLOOKUP($B9,Gesamt!$A$5:$D$314,4,FALSE)</f>
        <v>Havixbeck</v>
      </c>
      <c r="F9" s="10" t="str">
        <f>+VLOOKUP($B9,Gesamt!$A$5:$F$314,5,FALSE)</f>
        <v>33,37</v>
      </c>
      <c r="G9" s="10" t="str">
        <f>+VLOOKUP($B9,Gesamt!$A$5:$G$314,6,FALSE)</f>
        <v>33,73</v>
      </c>
      <c r="H9" s="10" t="str">
        <f>+VLOOKUP($B9,Gesamt!$A$5:$H$314,7,FALSE)</f>
        <v>32,18</v>
      </c>
      <c r="I9" s="10" t="str">
        <f>+VLOOKUP($B9,Gesamt!$A$5:$I$314,8,FALSE)</f>
        <v>33,07</v>
      </c>
      <c r="J9" s="10">
        <f>+VLOOKUP($B9,Gesamt!$A$5:$L$314,9,FALSE)</f>
        <v>0</v>
      </c>
      <c r="K9" s="10">
        <f>+VLOOKUP($B9,Gesamt!$A$5:$L$314,10,FALSE)</f>
        <v>0</v>
      </c>
      <c r="L9" s="10">
        <f>+VLOOKUP($B9,Gesamt!$A$5:$L$314,11,FALSE)</f>
        <v>0</v>
      </c>
      <c r="M9" s="10">
        <f t="shared" si="1"/>
        <v>132.35</v>
      </c>
      <c r="N9" s="8">
        <f t="shared" si="2"/>
        <v>-132.35</v>
      </c>
    </row>
    <row r="10" spans="1:14" ht="12.75">
      <c r="A10" s="1">
        <f>IF(M10&gt;0,RANK(N10,N:N),0)</f>
        <v>3</v>
      </c>
      <c r="B10" s="1">
        <v>4</v>
      </c>
      <c r="C10" s="2" t="str">
        <f>+VLOOKUP($B10,Gesamt!$A$5:$D$314,2,FALSE)</f>
        <v>Könemund</v>
      </c>
      <c r="D10" s="2" t="str">
        <f>+VLOOKUP($B10,Gesamt!$A$5:$D$314,3,FALSE)</f>
        <v>Sebastian</v>
      </c>
      <c r="E10" s="1" t="str">
        <f>+VLOOKUP($B10,Gesamt!$A$5:$D$314,4,FALSE)</f>
        <v>Havixbeck</v>
      </c>
      <c r="F10" s="10" t="str">
        <f>+VLOOKUP($B10,Gesamt!$A$5:$F$314,5,FALSE)</f>
        <v>33,62</v>
      </c>
      <c r="G10" s="10" t="str">
        <f>+VLOOKUP($B10,Gesamt!$A$5:$G$314,6,FALSE)</f>
        <v>33,70</v>
      </c>
      <c r="H10" s="10" t="str">
        <f>+VLOOKUP($B10,Gesamt!$A$5:$H$314,7,FALSE)</f>
        <v>32,35</v>
      </c>
      <c r="I10" s="10" t="str">
        <f>+VLOOKUP($B10,Gesamt!$A$5:$I$314,8,FALSE)</f>
        <v>33,51</v>
      </c>
      <c r="J10" s="10">
        <f>+VLOOKUP($B10,Gesamt!$A$5:$L$314,9,FALSE)</f>
        <v>0</v>
      </c>
      <c r="K10" s="10">
        <f>+VLOOKUP($B10,Gesamt!$A$5:$L$314,10,FALSE)</f>
        <v>0</v>
      </c>
      <c r="L10" s="10">
        <f>+VLOOKUP($B10,Gesamt!$A$5:$L$314,11,FALSE)</f>
        <v>0</v>
      </c>
      <c r="M10" s="10">
        <f t="shared" si="1"/>
        <v>133.18</v>
      </c>
      <c r="N10" s="8">
        <f t="shared" si="2"/>
        <v>-133.18</v>
      </c>
    </row>
    <row r="11" spans="1:14" ht="12.75">
      <c r="A11" s="1">
        <f>IF(M11&gt;0,RANK(N11,N:N),0)</f>
        <v>4</v>
      </c>
      <c r="B11" s="1">
        <v>3</v>
      </c>
      <c r="C11" s="2" t="str">
        <f>+VLOOKUP($B11,Gesamt!$A$5:$D$314,2,FALSE)</f>
        <v>Hilscher</v>
      </c>
      <c r="D11" s="2" t="str">
        <f>+VLOOKUP($B11,Gesamt!$A$5:$D$314,3,FALSE)</f>
        <v>Linus</v>
      </c>
      <c r="E11" s="1" t="str">
        <f>+VLOOKUP($B11,Gesamt!$A$5:$D$314,4,FALSE)</f>
        <v>Havixbeck</v>
      </c>
      <c r="F11" s="10" t="str">
        <f>+VLOOKUP($B11,Gesamt!$A$5:$F$314,5,FALSE)</f>
        <v>33,87</v>
      </c>
      <c r="G11" s="10" t="str">
        <f>+VLOOKUP($B11,Gesamt!$A$5:$G$314,6,FALSE)</f>
        <v>33,64</v>
      </c>
      <c r="H11" s="10" t="str">
        <f>+VLOOKUP($B11,Gesamt!$A$5:$H$314,7,FALSE)</f>
        <v>32,61</v>
      </c>
      <c r="I11" s="10" t="str">
        <f>+VLOOKUP($B11,Gesamt!$A$5:$I$314,8,FALSE)</f>
        <v>33,19</v>
      </c>
      <c r="J11" s="10">
        <f>+VLOOKUP($B11,Gesamt!$A$5:$L$314,9,FALSE)</f>
        <v>0</v>
      </c>
      <c r="K11" s="10">
        <f>+VLOOKUP($B11,Gesamt!$A$5:$L$314,10,FALSE)</f>
        <v>0</v>
      </c>
      <c r="L11" s="10">
        <f>+VLOOKUP($B11,Gesamt!$A$5:$L$314,11,FALSE)</f>
        <v>0</v>
      </c>
      <c r="M11" s="10">
        <f t="shared" si="1"/>
        <v>133.31</v>
      </c>
      <c r="N11" s="8">
        <f t="shared" si="2"/>
        <v>-133.31</v>
      </c>
    </row>
    <row r="12" spans="1:14" ht="12.75">
      <c r="A12" s="1">
        <f>IF(M12&gt;0,RANK(N12,N:N),0)</f>
        <v>5</v>
      </c>
      <c r="B12" s="1">
        <v>2</v>
      </c>
      <c r="C12" s="2" t="str">
        <f>+VLOOKUP($B12,Gesamt!$A$5:$D$314,2,FALSE)</f>
        <v>Kosbab</v>
      </c>
      <c r="D12" s="2" t="str">
        <f>+VLOOKUP($B12,Gesamt!$A$5:$D$314,3,FALSE)</f>
        <v>Jonas</v>
      </c>
      <c r="E12" s="1" t="str">
        <f>+VLOOKUP($B12,Gesamt!$A$5:$D$314,4,FALSE)</f>
        <v>Havixbeck</v>
      </c>
      <c r="F12" s="10" t="str">
        <f>+VLOOKUP($B12,Gesamt!$A$5:$F$314,5,FALSE)</f>
        <v>33,71</v>
      </c>
      <c r="G12" s="10" t="str">
        <f>+VLOOKUP($B12,Gesamt!$A$5:$G$314,6,FALSE)</f>
        <v>33,82</v>
      </c>
      <c r="H12" s="10" t="str">
        <f>+VLOOKUP($B12,Gesamt!$A$5:$H$314,7,FALSE)</f>
        <v>32,97</v>
      </c>
      <c r="I12" s="10" t="str">
        <f>+VLOOKUP($B12,Gesamt!$A$5:$I$314,8,FALSE)</f>
        <v>33,39</v>
      </c>
      <c r="J12" s="10">
        <f>+VLOOKUP($B12,Gesamt!$A$5:$L$314,9,FALSE)</f>
        <v>0</v>
      </c>
      <c r="K12" s="10">
        <f>+VLOOKUP($B12,Gesamt!$A$5:$L$314,10,FALSE)</f>
        <v>0</v>
      </c>
      <c r="L12" s="10">
        <f>+VLOOKUP($B12,Gesamt!$A$5:$L$314,11,FALSE)</f>
        <v>0</v>
      </c>
      <c r="M12" s="10">
        <f t="shared" si="1"/>
        <v>133.89</v>
      </c>
      <c r="N12" s="8">
        <f t="shared" si="2"/>
        <v>-133.89</v>
      </c>
    </row>
    <row r="13" spans="1:14" ht="12.75">
      <c r="A13" s="1">
        <f>IF(M13&gt;0,RANK(N13,N:N),0)</f>
        <v>6</v>
      </c>
      <c r="B13" s="1">
        <v>5</v>
      </c>
      <c r="C13" s="2" t="str">
        <f>+VLOOKUP($B13,Gesamt!$A$5:$D$314,2,FALSE)</f>
        <v>Balz</v>
      </c>
      <c r="D13" s="2" t="str">
        <f>+VLOOKUP($B13,Gesamt!$A$5:$D$314,3,FALSE)</f>
        <v>Laurenz</v>
      </c>
      <c r="E13" s="1" t="str">
        <f>+VLOOKUP($B13,Gesamt!$A$5:$D$314,4,FALSE)</f>
        <v>Havixbeck</v>
      </c>
      <c r="F13" s="10" t="str">
        <f>+VLOOKUP($B13,Gesamt!$A$5:$F$314,5,FALSE)</f>
        <v>35,07</v>
      </c>
      <c r="G13" s="10" t="str">
        <f>+VLOOKUP($B13,Gesamt!$A$5:$G$314,6,FALSE)</f>
        <v>34,59</v>
      </c>
      <c r="H13" s="10" t="str">
        <f>+VLOOKUP($B13,Gesamt!$A$5:$H$314,7,FALSE)</f>
        <v>33,28</v>
      </c>
      <c r="I13" s="10" t="str">
        <f>+VLOOKUP($B13,Gesamt!$A$5:$I$314,8,FALSE)</f>
        <v>33,98</v>
      </c>
      <c r="J13" s="10">
        <f>+VLOOKUP($B13,Gesamt!$A$5:$L$314,9,FALSE)</f>
        <v>0</v>
      </c>
      <c r="K13" s="10">
        <f>+VLOOKUP($B13,Gesamt!$A$5:$L$314,10,FALSE)</f>
        <v>0</v>
      </c>
      <c r="L13" s="10">
        <f>+VLOOKUP($B13,Gesamt!$A$5:$L$314,11,FALSE)</f>
        <v>0</v>
      </c>
      <c r="M13" s="10">
        <f t="shared" si="1"/>
        <v>136.92</v>
      </c>
      <c r="N13" s="8">
        <f t="shared" si="2"/>
        <v>-136.92</v>
      </c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6"/>
  <dimension ref="A3:P20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2" width="11.421875" style="10" customWidth="1"/>
    <col min="13" max="13" width="11.57421875" style="10" customWidth="1"/>
    <col min="14" max="14" width="10.7109375" style="8" customWidth="1"/>
    <col min="15" max="16" width="13.57421875" style="8" customWidth="1"/>
  </cols>
  <sheetData>
    <row r="1" ht="12.75"/>
    <row r="2" ht="12.75"/>
    <row r="3" ht="12.75">
      <c r="A3" t="s">
        <v>4</v>
      </c>
    </row>
    <row r="4" spans="1:13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</row>
    <row r="5" spans="5:11" ht="12.75">
      <c r="E5" s="1" t="s">
        <v>15</v>
      </c>
      <c r="F5" s="10">
        <f aca="true" t="shared" si="0" ref="F5:K5">MIN(F8:F11)</f>
        <v>0</v>
      </c>
      <c r="G5" s="10">
        <f t="shared" si="0"/>
        <v>0</v>
      </c>
      <c r="H5" s="10">
        <f t="shared" si="0"/>
        <v>0</v>
      </c>
      <c r="I5" s="10">
        <f t="shared" si="0"/>
        <v>34.24</v>
      </c>
      <c r="J5" s="10">
        <f t="shared" si="0"/>
        <v>0</v>
      </c>
      <c r="K5" s="10">
        <f t="shared" si="0"/>
        <v>0</v>
      </c>
    </row>
    <row r="6" ht="12.75"/>
    <row r="7" spans="1:16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16</v>
      </c>
      <c r="M7" s="7" t="s">
        <v>3</v>
      </c>
      <c r="O7" s="9"/>
      <c r="P7" s="9"/>
    </row>
    <row r="8" spans="1:14" ht="12.75">
      <c r="A8" s="1">
        <f>IF(M8&gt;0,RANK(N8,N:N),0)</f>
        <v>1</v>
      </c>
      <c r="B8" s="1">
        <v>7</v>
      </c>
      <c r="C8" s="2" t="str">
        <f>+VLOOKUP($B8,Gesamt!$A$5:$D$314,2,FALSE)</f>
        <v>Bögel</v>
      </c>
      <c r="D8" s="2" t="str">
        <f>+VLOOKUP($B8,Gesamt!$A$5:$D$314,3,FALSE)</f>
        <v>Max</v>
      </c>
      <c r="E8" s="1" t="str">
        <f>+VLOOKUP($B8,Gesamt!$A$5:$D$314,4,FALSE)</f>
        <v>Havixbeck</v>
      </c>
      <c r="F8" s="10" t="str">
        <f>+VLOOKUP($B8,Gesamt!$A$5:$F$314,5,FALSE)</f>
        <v>36,09</v>
      </c>
      <c r="G8" s="10" t="str">
        <f>+VLOOKUP($B8,Gesamt!$A$5:$G$314,6,FALSE)</f>
        <v>35,28</v>
      </c>
      <c r="H8" s="10" t="str">
        <f>+VLOOKUP($B8,Gesamt!$A$5:$H$314,7,FALSE)</f>
        <v>34,78</v>
      </c>
      <c r="I8" s="10" t="str">
        <f>+VLOOKUP($B8,Gesamt!$A$5:$I$314,8,FALSE)</f>
        <v>34,41</v>
      </c>
      <c r="J8" s="10">
        <f>+VLOOKUP($B8,Gesamt!$A$5:$L$314,9,FALSE)</f>
        <v>0</v>
      </c>
      <c r="K8" s="10">
        <f>+VLOOKUP($B8,Gesamt!$A$5:$L$314,10,FALSE)</f>
        <v>0</v>
      </c>
      <c r="L8" s="10">
        <f>+VLOOKUP($B8,Gesamt!$A$5:$L$314,11,FALSE)</f>
        <v>0</v>
      </c>
      <c r="M8" s="10">
        <f>(F8*$F$4+G8*$G$4+H8*$H$4+I8*$I$4+J8*$J$4+K8*$K$4+L8)</f>
        <v>140.56</v>
      </c>
      <c r="N8" s="8">
        <f>IF(M8&gt;0,M8*-1,-1000)</f>
        <v>-140.56</v>
      </c>
    </row>
    <row r="9" spans="1:14" ht="12.75">
      <c r="A9" s="1">
        <f>IF(M9&gt;0,RANK(N9,N:N),0)</f>
        <v>2</v>
      </c>
      <c r="B9" s="1">
        <v>9</v>
      </c>
      <c r="C9" s="2" t="str">
        <f>+VLOOKUP($B9,Gesamt!$A$5:$D$314,2,FALSE)</f>
        <v>Kajat</v>
      </c>
      <c r="D9" s="2" t="str">
        <f>+VLOOKUP($B9,Gesamt!$A$5:$D$314,3,FALSE)</f>
        <v>Sergej</v>
      </c>
      <c r="E9" s="1" t="str">
        <f>+VLOOKUP($B9,Gesamt!$A$5:$D$314,4,FALSE)</f>
        <v>Havixbeck</v>
      </c>
      <c r="F9" s="10" t="str">
        <f>+VLOOKUP($B9,Gesamt!$A$5:$F$314,5,FALSE)</f>
        <v>35,62</v>
      </c>
      <c r="G9" s="10" t="str">
        <f>+VLOOKUP($B9,Gesamt!$A$5:$G$314,6,FALSE)</f>
        <v>35,62</v>
      </c>
      <c r="H9" s="10" t="str">
        <f>+VLOOKUP($B9,Gesamt!$A$5:$H$314,7,FALSE)</f>
        <v>35,31</v>
      </c>
      <c r="I9" s="10">
        <f>+VLOOKUP($B9,Gesamt!$A$5:$I$314,8,FALSE)</f>
        <v>34.24</v>
      </c>
      <c r="J9" s="10">
        <f>+VLOOKUP($B9,Gesamt!$A$5:$L$314,9,FALSE)</f>
        <v>0</v>
      </c>
      <c r="K9" s="10">
        <f>+VLOOKUP($B9,Gesamt!$A$5:$L$314,10,FALSE)</f>
        <v>0</v>
      </c>
      <c r="L9" s="10">
        <f>+VLOOKUP($B9,Gesamt!$A$5:$L$314,11,FALSE)</f>
        <v>0</v>
      </c>
      <c r="M9" s="10">
        <f>(F9*$F$4+G9*$G$4+H9*$H$4+I9*$I$4+J9*$J$4+K9*$K$4+L9)</f>
        <v>140.79</v>
      </c>
      <c r="N9" s="8">
        <f>IF(M9&gt;0,M9*-1,-1000)</f>
        <v>-140.79</v>
      </c>
    </row>
    <row r="10" spans="1:14" ht="12.75">
      <c r="A10" s="1">
        <f>IF(M10&gt;0,RANK(N10,N:N),0)</f>
        <v>3</v>
      </c>
      <c r="B10" s="1">
        <v>8</v>
      </c>
      <c r="C10" s="2" t="str">
        <f>+VLOOKUP($B10,Gesamt!$A$5:$D$314,2,FALSE)</f>
        <v>Kraemer</v>
      </c>
      <c r="D10" s="2" t="str">
        <f>+VLOOKUP($B10,Gesamt!$A$5:$D$314,3,FALSE)</f>
        <v>Desirée</v>
      </c>
      <c r="E10" s="1" t="str">
        <f>+VLOOKUP($B10,Gesamt!$A$5:$D$314,4,FALSE)</f>
        <v>Havixbeck</v>
      </c>
      <c r="F10" s="10" t="str">
        <f>+VLOOKUP($B10,Gesamt!$A$5:$F$314,5,FALSE)</f>
        <v>36,31</v>
      </c>
      <c r="G10" s="10" t="str">
        <f>+VLOOKUP($B10,Gesamt!$A$5:$G$314,6,FALSE)</f>
        <v>36,80</v>
      </c>
      <c r="H10" s="10" t="str">
        <f>+VLOOKUP($B10,Gesamt!$A$5:$H$314,7,FALSE)</f>
        <v>35,49</v>
      </c>
      <c r="I10" s="10" t="str">
        <f>+VLOOKUP($B10,Gesamt!$A$5:$I$314,8,FALSE)</f>
        <v>35,59</v>
      </c>
      <c r="J10" s="10">
        <f>+VLOOKUP($B10,Gesamt!$A$5:$L$314,9,FALSE)</f>
        <v>0</v>
      </c>
      <c r="K10" s="10">
        <f>+VLOOKUP($B10,Gesamt!$A$5:$L$314,10,FALSE)</f>
        <v>0</v>
      </c>
      <c r="L10" s="10">
        <f>+VLOOKUP($B10,Gesamt!$A$5:$L$314,11,FALSE)</f>
        <v>0</v>
      </c>
      <c r="M10" s="10">
        <f>(F10*$F$4+G10*$G$4+H10*$H$4+I10*$I$4+J10*$J$4+K10*$K$4+L10)</f>
        <v>144.19</v>
      </c>
      <c r="N10" s="8">
        <f>IF(M10&gt;0,M10*-1,-1000)</f>
        <v>-144.19</v>
      </c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3:P29"/>
  <sheetViews>
    <sheetView zoomScale="95" zoomScaleNormal="95" zoomScalePageLayoutView="0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2" width="11.421875" style="10" customWidth="1"/>
    <col min="13" max="13" width="11.57421875" style="10" customWidth="1"/>
    <col min="14" max="14" width="10.7109375" style="8" customWidth="1"/>
    <col min="15" max="16" width="13.57421875" style="8" customWidth="1"/>
  </cols>
  <sheetData>
    <row r="1" ht="12.75"/>
    <row r="2" ht="12.75"/>
    <row r="3" ht="12.75">
      <c r="A3" t="s">
        <v>4</v>
      </c>
    </row>
    <row r="4" spans="1:13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</row>
    <row r="5" spans="5:11" ht="12.75">
      <c r="E5" s="1" t="s">
        <v>15</v>
      </c>
      <c r="F5" s="10">
        <f aca="true" t="shared" si="0" ref="F5:K5">MIN(F8:F20)</f>
        <v>0</v>
      </c>
      <c r="G5" s="10">
        <f t="shared" si="0"/>
        <v>31.99</v>
      </c>
      <c r="H5" s="10">
        <f t="shared" si="0"/>
        <v>32.02</v>
      </c>
      <c r="I5" s="10">
        <f t="shared" si="0"/>
        <v>31.99</v>
      </c>
      <c r="J5" s="10">
        <f t="shared" si="0"/>
        <v>0</v>
      </c>
      <c r="K5" s="10">
        <f t="shared" si="0"/>
        <v>0</v>
      </c>
    </row>
    <row r="6" ht="12.75"/>
    <row r="7" spans="1:16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16</v>
      </c>
      <c r="M7" s="7" t="s">
        <v>3</v>
      </c>
      <c r="O7" s="9"/>
      <c r="P7" s="9"/>
    </row>
    <row r="8" spans="1:14" ht="12.75">
      <c r="A8" s="1">
        <f>IF(M8&gt;0,RANK(N8,N:N),0)</f>
        <v>1</v>
      </c>
      <c r="B8" s="1">
        <v>126</v>
      </c>
      <c r="C8" s="2" t="str">
        <f>+VLOOKUP($B8,Gesamt!$A$5:$D$314,2,FALSE)</f>
        <v>Eickmann</v>
      </c>
      <c r="D8" s="2" t="str">
        <f>+VLOOKUP($B8,Gesamt!$A$5:$D$314,3,FALSE)</f>
        <v>Morten</v>
      </c>
      <c r="E8" s="1" t="str">
        <f>+VLOOKUP($B8,Gesamt!$A$5:$D$314,4,FALSE)</f>
        <v>Bad Bentheim</v>
      </c>
      <c r="F8" s="10" t="str">
        <f>+VLOOKUP($B8,Gesamt!$A$5:$F$314,5,FALSE)</f>
        <v>32,09</v>
      </c>
      <c r="G8" s="10" t="str">
        <f>+VLOOKUP($B8,Gesamt!$A$5:$G$314,6,FALSE)</f>
        <v>31,97</v>
      </c>
      <c r="H8" s="10" t="str">
        <f>+VLOOKUP($B8,Gesamt!$A$5:$H$314,7,FALSE)</f>
        <v>32,05</v>
      </c>
      <c r="I8" s="10" t="str">
        <f>+VLOOKUP($B8,Gesamt!$A$5:$I$314,8,FALSE)</f>
        <v>32,26</v>
      </c>
      <c r="J8" s="10">
        <f>+VLOOKUP($B8,Gesamt!$A$5:$L$314,9,FALSE)</f>
        <v>0</v>
      </c>
      <c r="K8" s="10">
        <f>+VLOOKUP($B8,Gesamt!$A$5:$L$314,10,FALSE)</f>
        <v>0</v>
      </c>
      <c r="L8" s="10">
        <f>+VLOOKUP($B8,Gesamt!$A$5:$L$314,11,FALSE)</f>
        <v>0</v>
      </c>
      <c r="M8" s="10">
        <f aca="true" t="shared" si="1" ref="M8:M20">(F8*$F$4+G8*$G$4+H8*$H$4+I8*$I$4+J8*$J$4+K8*$K$4+L8)</f>
        <v>128.37</v>
      </c>
      <c r="N8" s="8">
        <f aca="true" t="shared" si="2" ref="N8:N29">IF(M8&gt;0,M8*-1,-1000)</f>
        <v>-128.37</v>
      </c>
    </row>
    <row r="9" spans="1:14" ht="12.75">
      <c r="A9" s="1">
        <f>IF(M9&gt;0,RANK(N9,N:N),0)</f>
        <v>2</v>
      </c>
      <c r="B9" s="1">
        <v>162</v>
      </c>
      <c r="C9" s="2" t="str">
        <f>+VLOOKUP($B9,Gesamt!$A$5:$D$314,2,FALSE)</f>
        <v>Vogel</v>
      </c>
      <c r="D9" s="2" t="str">
        <f>+VLOOKUP($B9,Gesamt!$A$5:$D$314,3,FALSE)</f>
        <v>Johanna</v>
      </c>
      <c r="E9" s="1" t="str">
        <f>+VLOOKUP($B9,Gesamt!$A$5:$D$314,4,FALSE)</f>
        <v>Mettingen</v>
      </c>
      <c r="F9" s="10" t="str">
        <f>+VLOOKUP($B9,Gesamt!$A$5:$F$314,5,FALSE)</f>
        <v>32,15</v>
      </c>
      <c r="G9" s="10" t="str">
        <f>+VLOOKUP($B9,Gesamt!$A$5:$G$314,6,FALSE)</f>
        <v>31,96</v>
      </c>
      <c r="H9" s="10">
        <f>+VLOOKUP($B9,Gesamt!$A$5:$H$314,7,FALSE)</f>
        <v>32.02</v>
      </c>
      <c r="I9" s="10" t="str">
        <f>+VLOOKUP($B9,Gesamt!$A$5:$I$314,8,FALSE)</f>
        <v>32,28</v>
      </c>
      <c r="J9" s="10">
        <f>+VLOOKUP($B9,Gesamt!$A$5:$L$314,9,FALSE)</f>
        <v>0</v>
      </c>
      <c r="K9" s="10">
        <f>+VLOOKUP($B9,Gesamt!$A$5:$L$314,10,FALSE)</f>
        <v>0</v>
      </c>
      <c r="L9" s="10">
        <f>+VLOOKUP($B9,Gesamt!$A$5:$L$314,11,FALSE)</f>
        <v>0</v>
      </c>
      <c r="M9" s="10">
        <f t="shared" si="1"/>
        <v>128.41</v>
      </c>
      <c r="N9" s="8">
        <f t="shared" si="2"/>
        <v>-128.41</v>
      </c>
    </row>
    <row r="10" spans="1:14" ht="12.75">
      <c r="A10" s="1">
        <f>IF(M10&gt;0,RANK(N10,N:N),0)</f>
        <v>3</v>
      </c>
      <c r="B10" s="1">
        <v>119</v>
      </c>
      <c r="C10" s="2" t="str">
        <f>+VLOOKUP($B10,Gesamt!$A$5:$D$314,2,FALSE)</f>
        <v>Müller</v>
      </c>
      <c r="D10" s="2" t="str">
        <f>+VLOOKUP($B10,Gesamt!$A$5:$D$314,3,FALSE)</f>
        <v>Julian</v>
      </c>
      <c r="E10" s="1" t="str">
        <f>+VLOOKUP($B10,Gesamt!$A$5:$D$314,4,FALSE)</f>
        <v>Friedrichsfeld</v>
      </c>
      <c r="F10" s="10" t="str">
        <f>+VLOOKUP($B10,Gesamt!$A$5:$F$314,5,FALSE)</f>
        <v>32,33</v>
      </c>
      <c r="G10" s="10" t="str">
        <f>+VLOOKUP($B10,Gesamt!$A$5:$G$314,6,FALSE)</f>
        <v>31,79</v>
      </c>
      <c r="H10" s="10" t="str">
        <f>+VLOOKUP($B10,Gesamt!$A$5:$H$314,7,FALSE)</f>
        <v>32,28</v>
      </c>
      <c r="I10" s="10" t="str">
        <f>+VLOOKUP($B10,Gesamt!$A$5:$I$314,8,FALSE)</f>
        <v>32,03</v>
      </c>
      <c r="J10" s="10">
        <f>+VLOOKUP($B10,Gesamt!$A$5:$L$314,9,FALSE)</f>
        <v>0</v>
      </c>
      <c r="K10" s="10">
        <f>+VLOOKUP($B10,Gesamt!$A$5:$L$314,10,FALSE)</f>
        <v>0</v>
      </c>
      <c r="L10" s="10">
        <f>+VLOOKUP($B10,Gesamt!$A$5:$L$314,11,FALSE)</f>
        <v>0</v>
      </c>
      <c r="M10" s="10">
        <f t="shared" si="1"/>
        <v>128.43</v>
      </c>
      <c r="N10" s="8">
        <f t="shared" si="2"/>
        <v>-128.43</v>
      </c>
    </row>
    <row r="11" spans="1:14" ht="12.75">
      <c r="A11" s="1">
        <f>IF(M11&gt;0,RANK(N11,N:N),0)</f>
        <v>4</v>
      </c>
      <c r="B11" s="1">
        <v>102</v>
      </c>
      <c r="C11" s="2" t="str">
        <f>+VLOOKUP($B11,Gesamt!$A$5:$D$314,2,FALSE)</f>
        <v>Förster</v>
      </c>
      <c r="D11" s="2" t="str">
        <f>+VLOOKUP($B11,Gesamt!$A$5:$D$314,3,FALSE)</f>
        <v>Sarah</v>
      </c>
      <c r="E11" s="1" t="str">
        <f>+VLOOKUP($B11,Gesamt!$A$5:$D$314,4,FALSE)</f>
        <v>Kerpen</v>
      </c>
      <c r="F11" s="10" t="str">
        <f>+VLOOKUP($B11,Gesamt!$A$5:$F$314,5,FALSE)</f>
        <v>32,31</v>
      </c>
      <c r="G11" s="10" t="str">
        <f>+VLOOKUP($B11,Gesamt!$A$5:$G$314,6,FALSE)</f>
        <v>32,30</v>
      </c>
      <c r="H11" s="10" t="str">
        <f>+VLOOKUP($B11,Gesamt!$A$5:$H$314,7,FALSE)</f>
        <v>31,64</v>
      </c>
      <c r="I11" s="10">
        <f>+VLOOKUP($B11,Gesamt!$A$5:$I$314,8,FALSE)</f>
        <v>32.19</v>
      </c>
      <c r="J11" s="10">
        <f>+VLOOKUP($B11,Gesamt!$A$5:$L$314,9,FALSE)</f>
        <v>0</v>
      </c>
      <c r="K11" s="10">
        <f>+VLOOKUP($B11,Gesamt!$A$5:$L$314,10,FALSE)</f>
        <v>0</v>
      </c>
      <c r="L11" s="10">
        <f>+VLOOKUP($B11,Gesamt!$A$5:$L$314,11,FALSE)</f>
        <v>0</v>
      </c>
      <c r="M11" s="10">
        <f t="shared" si="1"/>
        <v>128.44</v>
      </c>
      <c r="N11" s="8">
        <f t="shared" si="2"/>
        <v>-128.44</v>
      </c>
    </row>
    <row r="12" spans="1:14" ht="12.75">
      <c r="A12" s="1">
        <f>IF(M12&gt;0,RANK(N12,N:N),0)</f>
        <v>5</v>
      </c>
      <c r="B12" s="1">
        <v>109</v>
      </c>
      <c r="C12" s="2" t="str">
        <f>+VLOOKUP($B12,Gesamt!$A$5:$D$314,2,FALSE)</f>
        <v>Clausmeier</v>
      </c>
      <c r="D12" s="2" t="str">
        <f>+VLOOKUP($B12,Gesamt!$A$5:$D$314,3,FALSE)</f>
        <v>Kim</v>
      </c>
      <c r="E12" s="1" t="str">
        <f>+VLOOKUP($B12,Gesamt!$A$5:$D$314,4,FALSE)</f>
        <v>Mettingen</v>
      </c>
      <c r="F12" s="10" t="str">
        <f>+VLOOKUP($B12,Gesamt!$A$5:$F$314,5,FALSE)</f>
        <v>32,37</v>
      </c>
      <c r="G12" s="10">
        <f>+VLOOKUP($B12,Gesamt!$A$5:$G$314,6,FALSE)</f>
        <v>32.16</v>
      </c>
      <c r="H12" s="10" t="str">
        <f>+VLOOKUP($B12,Gesamt!$A$5:$H$314,7,FALSE)</f>
        <v>31,73</v>
      </c>
      <c r="I12" s="10" t="str">
        <f>+VLOOKUP($B12,Gesamt!$A$5:$I$314,8,FALSE)</f>
        <v>32,25</v>
      </c>
      <c r="J12" s="10">
        <f>+VLOOKUP($B12,Gesamt!$A$5:$L$314,9,FALSE)</f>
        <v>0</v>
      </c>
      <c r="K12" s="10">
        <f>+VLOOKUP($B12,Gesamt!$A$5:$L$314,10,FALSE)</f>
        <v>0</v>
      </c>
      <c r="L12" s="10">
        <f>+VLOOKUP($B12,Gesamt!$A$5:$L$314,11,FALSE)</f>
        <v>0</v>
      </c>
      <c r="M12" s="10">
        <f t="shared" si="1"/>
        <v>128.51</v>
      </c>
      <c r="N12" s="8">
        <f t="shared" si="2"/>
        <v>-128.51</v>
      </c>
    </row>
    <row r="13" spans="1:14" ht="12.75">
      <c r="A13" s="1">
        <f>IF(M13&gt;0,RANK(N13,N:N),0)</f>
        <v>6</v>
      </c>
      <c r="B13" s="1">
        <v>140</v>
      </c>
      <c r="C13" s="2" t="str">
        <f>+VLOOKUP($B13,Gesamt!$A$5:$D$314,2,FALSE)</f>
        <v>Honscha</v>
      </c>
      <c r="D13" s="2" t="str">
        <f>+VLOOKUP($B13,Gesamt!$A$5:$D$314,3,FALSE)</f>
        <v>Mara</v>
      </c>
      <c r="E13" s="1" t="str">
        <f>+VLOOKUP($B13,Gesamt!$A$5:$D$314,4,FALSE)</f>
        <v>Simmerath</v>
      </c>
      <c r="F13" s="10" t="str">
        <f>+VLOOKUP($B13,Gesamt!$A$5:$F$314,5,FALSE)</f>
        <v>32,39</v>
      </c>
      <c r="G13" s="10" t="str">
        <f>+VLOOKUP($B13,Gesamt!$A$5:$G$314,6,FALSE)</f>
        <v>31,75</v>
      </c>
      <c r="H13" s="10">
        <f>+VLOOKUP($B13,Gesamt!$A$5:$H$314,7,FALSE)</f>
        <v>32.35</v>
      </c>
      <c r="I13" s="10" t="str">
        <f>+VLOOKUP($B13,Gesamt!$A$5:$I$314,8,FALSE)</f>
        <v>32,12</v>
      </c>
      <c r="J13" s="10">
        <f>+VLOOKUP($B13,Gesamt!$A$5:$L$314,9,FALSE)</f>
        <v>0</v>
      </c>
      <c r="K13" s="10">
        <f>+VLOOKUP($B13,Gesamt!$A$5:$L$314,10,FALSE)</f>
        <v>0</v>
      </c>
      <c r="L13" s="10">
        <f>+VLOOKUP($B13,Gesamt!$A$5:$L$314,11,FALSE)</f>
        <v>0</v>
      </c>
      <c r="M13" s="10">
        <f t="shared" si="1"/>
        <v>128.61</v>
      </c>
      <c r="N13" s="8">
        <f t="shared" si="2"/>
        <v>-128.61</v>
      </c>
    </row>
    <row r="14" spans="1:14" ht="12.75">
      <c r="A14" s="1">
        <f>IF(M14&gt;0,RANK(N14,N:N),0)</f>
        <v>7</v>
      </c>
      <c r="B14" s="1">
        <v>103</v>
      </c>
      <c r="C14" s="2" t="str">
        <f>+VLOOKUP($B14,Gesamt!$A$5:$D$314,2,FALSE)</f>
        <v>Osterbrink</v>
      </c>
      <c r="D14" s="2" t="str">
        <f>+VLOOKUP($B14,Gesamt!$A$5:$D$314,3,FALSE)</f>
        <v>Pia-Anna</v>
      </c>
      <c r="E14" s="1" t="str">
        <f>+VLOOKUP($B14,Gesamt!$A$5:$D$314,4,FALSE)</f>
        <v>Mettingen</v>
      </c>
      <c r="F14" s="10" t="str">
        <f>+VLOOKUP($B14,Gesamt!$A$5:$F$314,5,FALSE)</f>
        <v>32,66</v>
      </c>
      <c r="G14" s="10" t="str">
        <f>+VLOOKUP($B14,Gesamt!$A$5:$G$314,6,FALSE)</f>
        <v>32,11</v>
      </c>
      <c r="H14" s="10" t="str">
        <f>+VLOOKUP($B14,Gesamt!$A$5:$H$314,7,FALSE)</f>
        <v>31,94</v>
      </c>
      <c r="I14" s="10">
        <f>+VLOOKUP($B14,Gesamt!$A$5:$I$314,8,FALSE)</f>
        <v>31.99</v>
      </c>
      <c r="J14" s="10">
        <f>+VLOOKUP($B14,Gesamt!$A$5:$L$314,9,FALSE)</f>
        <v>0</v>
      </c>
      <c r="K14" s="10">
        <f>+VLOOKUP($B14,Gesamt!$A$5:$L$314,10,FALSE)</f>
        <v>0</v>
      </c>
      <c r="L14" s="10">
        <f>+VLOOKUP($B14,Gesamt!$A$5:$L$314,11,FALSE)</f>
        <v>0</v>
      </c>
      <c r="M14" s="10">
        <f t="shared" si="1"/>
        <v>128.7</v>
      </c>
      <c r="N14" s="8">
        <f t="shared" si="2"/>
        <v>-128.7</v>
      </c>
    </row>
    <row r="15" spans="1:14" ht="12.75">
      <c r="A15" s="1">
        <f>IF(M15&gt;0,RANK(N15,N:N),0)</f>
        <v>8</v>
      </c>
      <c r="B15" s="1">
        <v>110</v>
      </c>
      <c r="C15" s="2" t="str">
        <f>+VLOOKUP($B15,Gesamt!$A$5:$D$314,2,FALSE)</f>
        <v>van Loo</v>
      </c>
      <c r="D15" s="2" t="str">
        <f>+VLOOKUP($B15,Gesamt!$A$5:$D$314,3,FALSE)</f>
        <v>Julian</v>
      </c>
      <c r="E15" s="1" t="str">
        <f>+VLOOKUP($B15,Gesamt!$A$5:$D$314,4,FALSE)</f>
        <v>Kerpen</v>
      </c>
      <c r="F15" s="10" t="str">
        <f>+VLOOKUP($B15,Gesamt!$A$5:$F$314,5,FALSE)</f>
        <v>32,58</v>
      </c>
      <c r="G15" s="10" t="str">
        <f>+VLOOKUP($B15,Gesamt!$A$5:$G$314,6,FALSE)</f>
        <v>31,94</v>
      </c>
      <c r="H15" s="10" t="str">
        <f>+VLOOKUP($B15,Gesamt!$A$5:$H$314,7,FALSE)</f>
        <v>32,27</v>
      </c>
      <c r="I15" s="10" t="str">
        <f>+VLOOKUP($B15,Gesamt!$A$5:$I$314,8,FALSE)</f>
        <v>32,00</v>
      </c>
      <c r="J15" s="10">
        <f>+VLOOKUP($B15,Gesamt!$A$5:$L$314,9,FALSE)</f>
        <v>0</v>
      </c>
      <c r="K15" s="10">
        <f>+VLOOKUP($B15,Gesamt!$A$5:$L$314,10,FALSE)</f>
        <v>0</v>
      </c>
      <c r="L15" s="10">
        <f>+VLOOKUP($B15,Gesamt!$A$5:$L$314,11,FALSE)</f>
        <v>0</v>
      </c>
      <c r="M15" s="10">
        <f t="shared" si="1"/>
        <v>128.79</v>
      </c>
      <c r="N15" s="8">
        <f t="shared" si="2"/>
        <v>-128.79</v>
      </c>
    </row>
    <row r="16" spans="1:14" ht="12.75">
      <c r="A16" s="1">
        <f>IF(M16&gt;0,RANK(N16,N:N),0)</f>
        <v>9</v>
      </c>
      <c r="B16" s="1">
        <v>112</v>
      </c>
      <c r="C16" s="2" t="str">
        <f>+VLOOKUP($B16,Gesamt!$A$5:$D$314,2,FALSE)</f>
        <v>Vogel</v>
      </c>
      <c r="D16" s="2" t="str">
        <f>+VLOOKUP($B16,Gesamt!$A$5:$D$314,3,FALSE)</f>
        <v>Mirko</v>
      </c>
      <c r="E16" s="1" t="str">
        <f>+VLOOKUP($B16,Gesamt!$A$5:$D$314,4,FALSE)</f>
        <v>Mettingen</v>
      </c>
      <c r="F16" s="10" t="str">
        <f>+VLOOKUP($B16,Gesamt!$A$5:$F$314,5,FALSE)</f>
        <v>32,43</v>
      </c>
      <c r="G16" s="10" t="str">
        <f>+VLOOKUP($B16,Gesamt!$A$5:$G$314,6,FALSE)</f>
        <v>32,05</v>
      </c>
      <c r="H16" s="10" t="str">
        <f>+VLOOKUP($B16,Gesamt!$A$5:$H$314,7,FALSE)</f>
        <v>32,03</v>
      </c>
      <c r="I16" s="10" t="str">
        <f>+VLOOKUP($B16,Gesamt!$A$5:$I$314,8,FALSE)</f>
        <v>32,35</v>
      </c>
      <c r="J16" s="10">
        <f>+VLOOKUP($B16,Gesamt!$A$5:$L$314,9,FALSE)</f>
        <v>0</v>
      </c>
      <c r="K16" s="10">
        <f>+VLOOKUP($B16,Gesamt!$A$5:$L$314,10,FALSE)</f>
        <v>0</v>
      </c>
      <c r="L16" s="10">
        <f>+VLOOKUP($B16,Gesamt!$A$5:$L$314,11,FALSE)</f>
        <v>0</v>
      </c>
      <c r="M16" s="10">
        <f t="shared" si="1"/>
        <v>128.86</v>
      </c>
      <c r="N16" s="8">
        <f t="shared" si="2"/>
        <v>-128.86</v>
      </c>
    </row>
    <row r="17" spans="1:14" ht="12.75">
      <c r="A17" s="1">
        <f>IF(M17&gt;0,RANK(N17,N:N),0)</f>
        <v>10</v>
      </c>
      <c r="B17" s="1">
        <v>106</v>
      </c>
      <c r="C17" s="2" t="str">
        <f>+VLOOKUP($B17,Gesamt!$A$5:$D$314,2,FALSE)</f>
        <v>Leismann</v>
      </c>
      <c r="D17" s="2" t="str">
        <f>+VLOOKUP($B17,Gesamt!$A$5:$D$314,3,FALSE)</f>
        <v>Dominik</v>
      </c>
      <c r="E17" s="1" t="str">
        <f>+VLOOKUP($B17,Gesamt!$A$5:$D$314,4,FALSE)</f>
        <v>Mettingen</v>
      </c>
      <c r="F17" s="10" t="str">
        <f>+VLOOKUP($B17,Gesamt!$A$5:$F$314,5,FALSE)</f>
        <v>32,59</v>
      </c>
      <c r="G17" s="10">
        <f>+VLOOKUP($B17,Gesamt!$A$5:$G$314,6,FALSE)</f>
        <v>31.99</v>
      </c>
      <c r="H17" s="10" t="str">
        <f>+VLOOKUP($B17,Gesamt!$A$5:$H$314,7,FALSE)</f>
        <v>32,06</v>
      </c>
      <c r="I17" s="10" t="str">
        <f>+VLOOKUP($B17,Gesamt!$A$5:$I$314,8,FALSE)</f>
        <v>32,25</v>
      </c>
      <c r="J17" s="10">
        <f>+VLOOKUP($B17,Gesamt!$A$5:$L$314,9,FALSE)</f>
        <v>0</v>
      </c>
      <c r="K17" s="10">
        <f>+VLOOKUP($B17,Gesamt!$A$5:$L$314,10,FALSE)</f>
        <v>0</v>
      </c>
      <c r="L17" s="10">
        <f>+VLOOKUP($B17,Gesamt!$A$5:$L$314,11,FALSE)</f>
        <v>0</v>
      </c>
      <c r="M17" s="10">
        <f t="shared" si="1"/>
        <v>128.89</v>
      </c>
      <c r="N17" s="8">
        <f t="shared" si="2"/>
        <v>-128.89</v>
      </c>
    </row>
    <row r="18" spans="1:14" ht="12.75">
      <c r="A18" s="1">
        <f>IF(M18&gt;0,RANK(N18,N:N),0)</f>
        <v>11</v>
      </c>
      <c r="B18" s="1">
        <v>116</v>
      </c>
      <c r="C18" s="2" t="str">
        <f>+VLOOKUP($B18,Gesamt!$A$5:$D$314,2,FALSE)</f>
        <v>Lange</v>
      </c>
      <c r="D18" s="2" t="str">
        <f>+VLOOKUP($B18,Gesamt!$A$5:$D$314,3,FALSE)</f>
        <v>Florian</v>
      </c>
      <c r="E18" s="1" t="str">
        <f>+VLOOKUP($B18,Gesamt!$A$5:$D$314,4,FALSE)</f>
        <v>Mettingen</v>
      </c>
      <c r="F18" s="10" t="str">
        <f>+VLOOKUP($B18,Gesamt!$A$5:$F$314,5,FALSE)</f>
        <v>32,11</v>
      </c>
      <c r="G18" s="10" t="str">
        <f>+VLOOKUP($B18,Gesamt!$A$5:$G$314,6,FALSE)</f>
        <v>32,25</v>
      </c>
      <c r="H18" s="10" t="str">
        <f>+VLOOKUP($B18,Gesamt!$A$5:$H$314,7,FALSE)</f>
        <v>32,18</v>
      </c>
      <c r="I18" s="10" t="str">
        <f>+VLOOKUP($B18,Gesamt!$A$5:$I$314,8,FALSE)</f>
        <v>32,36</v>
      </c>
      <c r="J18" s="10">
        <f>+VLOOKUP($B18,Gesamt!$A$5:$L$314,9,FALSE)</f>
        <v>0</v>
      </c>
      <c r="K18" s="10">
        <f>+VLOOKUP($B18,Gesamt!$A$5:$L$314,10,FALSE)</f>
        <v>0</v>
      </c>
      <c r="L18" s="10">
        <f>+VLOOKUP($B18,Gesamt!$A$5:$L$314,11,FALSE)</f>
        <v>0</v>
      </c>
      <c r="M18" s="10">
        <f t="shared" si="1"/>
        <v>128.9</v>
      </c>
      <c r="N18" s="8">
        <f t="shared" si="2"/>
        <v>-128.9</v>
      </c>
    </row>
    <row r="19" spans="1:14" ht="12.75">
      <c r="A19" s="1">
        <f>IF(M19&gt;0,RANK(N19,N:N),0)</f>
        <v>12</v>
      </c>
      <c r="B19" s="1">
        <v>157</v>
      </c>
      <c r="C19" s="2" t="str">
        <f>+VLOOKUP($B19,Gesamt!$A$5:$D$314,2,FALSE)</f>
        <v>Honscha</v>
      </c>
      <c r="D19" s="2" t="str">
        <f>+VLOOKUP($B19,Gesamt!$A$5:$D$314,3,FALSE)</f>
        <v>Malte</v>
      </c>
      <c r="E19" s="1" t="str">
        <f>+VLOOKUP($B19,Gesamt!$A$5:$D$314,4,FALSE)</f>
        <v>Simmerath</v>
      </c>
      <c r="F19" s="10" t="str">
        <f>+VLOOKUP($B19,Gesamt!$A$5:$F$314,5,FALSE)</f>
        <v>32,44</v>
      </c>
      <c r="G19" s="10" t="str">
        <f>+VLOOKUP($B19,Gesamt!$A$5:$G$314,6,FALSE)</f>
        <v>32,00</v>
      </c>
      <c r="H19" s="10">
        <f>+VLOOKUP($B19,Gesamt!$A$5:$H$314,7,FALSE)</f>
        <v>32.3</v>
      </c>
      <c r="I19" s="10" t="str">
        <f>+VLOOKUP($B19,Gesamt!$A$5:$I$314,8,FALSE)</f>
        <v>32,22</v>
      </c>
      <c r="J19" s="10">
        <f>+VLOOKUP($B19,Gesamt!$A$5:$L$314,9,FALSE)</f>
        <v>0</v>
      </c>
      <c r="K19" s="10">
        <f>+VLOOKUP($B19,Gesamt!$A$5:$L$314,10,FALSE)</f>
        <v>0</v>
      </c>
      <c r="L19" s="10">
        <f>+VLOOKUP($B19,Gesamt!$A$5:$L$314,11,FALSE)</f>
        <v>0</v>
      </c>
      <c r="M19" s="10">
        <f t="shared" si="1"/>
        <v>128.96</v>
      </c>
      <c r="N19" s="8">
        <f t="shared" si="2"/>
        <v>-128.96</v>
      </c>
    </row>
    <row r="20" spans="1:14" ht="12.75">
      <c r="A20" s="1">
        <f>IF(M20&gt;0,RANK(N20,N:N),0)</f>
        <v>13</v>
      </c>
      <c r="B20" s="1">
        <v>156</v>
      </c>
      <c r="C20" s="2" t="str">
        <f>+VLOOKUP($B20,Gesamt!$A$5:$D$314,2,FALSE)</f>
        <v>Müller</v>
      </c>
      <c r="D20" s="2" t="str">
        <f>+VLOOKUP($B20,Gesamt!$A$5:$D$314,3,FALSE)</f>
        <v>Franziska</v>
      </c>
      <c r="E20" s="1" t="str">
        <f>+VLOOKUP($B20,Gesamt!$A$5:$D$314,4,FALSE)</f>
        <v>Friedrichsfeld</v>
      </c>
      <c r="F20" s="10" t="str">
        <f>+VLOOKUP($B20,Gesamt!$A$5:$F$314,5,FALSE)</f>
        <v>32,35</v>
      </c>
      <c r="G20" s="10" t="str">
        <f>+VLOOKUP($B20,Gesamt!$A$5:$G$314,6,FALSE)</f>
        <v>32,14</v>
      </c>
      <c r="H20" s="10">
        <f>+VLOOKUP($B20,Gesamt!$A$5:$H$314,7,FALSE)</f>
        <v>32.17</v>
      </c>
      <c r="I20" s="10" t="str">
        <f>+VLOOKUP($B20,Gesamt!$A$5:$I$314,8,FALSE)</f>
        <v>32,37</v>
      </c>
      <c r="J20" s="10">
        <f>+VLOOKUP($B20,Gesamt!$A$5:$L$314,9,FALSE)</f>
        <v>0</v>
      </c>
      <c r="K20" s="10">
        <f>+VLOOKUP($B20,Gesamt!$A$5:$L$314,10,FALSE)</f>
        <v>0</v>
      </c>
      <c r="L20" s="10">
        <f>+VLOOKUP($B20,Gesamt!$A$5:$L$314,11,FALSE)</f>
        <v>0</v>
      </c>
      <c r="M20" s="10">
        <f t="shared" si="1"/>
        <v>129.03</v>
      </c>
      <c r="N20" s="8">
        <f t="shared" si="2"/>
        <v>-129.03</v>
      </c>
    </row>
    <row r="21" spans="1:14" ht="12.75">
      <c r="A21" s="1">
        <f>IF(M21&gt;0,RANK(N21,N:N),0)</f>
        <v>14</v>
      </c>
      <c r="B21" s="1">
        <v>122</v>
      </c>
      <c r="C21" s="2" t="str">
        <f>+VLOOKUP($B21,Gesamt!$A$5:$D$314,2,FALSE)</f>
        <v>Kelch</v>
      </c>
      <c r="D21" s="2" t="str">
        <f>+VLOOKUP($B21,Gesamt!$A$5:$D$314,3,FALSE)</f>
        <v>Ricarda</v>
      </c>
      <c r="E21" s="1" t="str">
        <f>+VLOOKUP($B21,Gesamt!$A$5:$D$314,4,FALSE)</f>
        <v>Bergkamen</v>
      </c>
      <c r="F21" s="10" t="str">
        <f>+VLOOKUP($B21,Gesamt!$A$5:$F$314,5,FALSE)</f>
        <v>32,58</v>
      </c>
      <c r="G21" s="10" t="str">
        <f>+VLOOKUP($B21,Gesamt!$A$5:$G$314,6,FALSE)</f>
        <v>31,86</v>
      </c>
      <c r="H21" s="10" t="str">
        <f>+VLOOKUP($B21,Gesamt!$A$5:$H$314,7,FALSE)</f>
        <v>32,38</v>
      </c>
      <c r="I21" s="10">
        <f>+VLOOKUP($B21,Gesamt!$A$5:$I$314,8,FALSE)</f>
        <v>32.28</v>
      </c>
      <c r="J21" s="10">
        <f>+VLOOKUP($B21,Gesamt!$A$5:$L$314,9,FALSE)</f>
        <v>0</v>
      </c>
      <c r="K21" s="10">
        <f>+VLOOKUP($B21,Gesamt!$A$5:$L$314,10,FALSE)</f>
        <v>0</v>
      </c>
      <c r="L21" s="10">
        <f>+VLOOKUP($B21,Gesamt!$A$5:$L$314,11,FALSE)</f>
        <v>0</v>
      </c>
      <c r="M21" s="10">
        <f aca="true" t="shared" si="3" ref="M21:M29">(F21*$F$4+G21*$G$4+H21*$H$4+I21*$I$4+J21*$J$4+K21*$K$4+L21)</f>
        <v>129.1</v>
      </c>
      <c r="N21" s="8">
        <f t="shared" si="2"/>
        <v>-129.1</v>
      </c>
    </row>
    <row r="22" spans="1:14" ht="12.75">
      <c r="A22" s="1">
        <f>IF(M22&gt;0,RANK(N22,N:N),0)</f>
        <v>15</v>
      </c>
      <c r="B22" s="1">
        <v>155</v>
      </c>
      <c r="C22" s="2" t="str">
        <f>+VLOOKUP($B22,Gesamt!$A$5:$D$314,2,FALSE)</f>
        <v>Garritsen</v>
      </c>
      <c r="D22" s="2" t="str">
        <f>+VLOOKUP($B22,Gesamt!$A$5:$D$314,3,FALSE)</f>
        <v>Christoph</v>
      </c>
      <c r="E22" s="1" t="str">
        <f>+VLOOKUP($B22,Gesamt!$A$5:$D$314,4,FALSE)</f>
        <v>Bad Bentheim</v>
      </c>
      <c r="F22" s="10" t="str">
        <f>+VLOOKUP($B22,Gesamt!$A$5:$F$314,5,FALSE)</f>
        <v>32,64</v>
      </c>
      <c r="G22" s="10" t="str">
        <f>+VLOOKUP($B22,Gesamt!$A$5:$G$314,6,FALSE)</f>
        <v>31,90</v>
      </c>
      <c r="H22" s="10" t="str">
        <f>+VLOOKUP($B22,Gesamt!$A$5:$H$314,7,FALSE)</f>
        <v>32,45</v>
      </c>
      <c r="I22" s="10" t="str">
        <f>+VLOOKUP($B22,Gesamt!$A$5:$I$314,8,FALSE)</f>
        <v>32,15</v>
      </c>
      <c r="J22" s="10">
        <f>+VLOOKUP($B22,Gesamt!$A$5:$L$314,9,FALSE)</f>
        <v>0</v>
      </c>
      <c r="K22" s="10">
        <f>+VLOOKUP($B22,Gesamt!$A$5:$L$314,10,FALSE)</f>
        <v>0</v>
      </c>
      <c r="L22" s="10">
        <f>+VLOOKUP($B22,Gesamt!$A$5:$L$314,11,FALSE)</f>
        <v>0</v>
      </c>
      <c r="M22" s="10">
        <f t="shared" si="3"/>
        <v>129.14</v>
      </c>
      <c r="N22" s="8">
        <f t="shared" si="2"/>
        <v>-129.14</v>
      </c>
    </row>
    <row r="23" spans="1:14" ht="12.75">
      <c r="A23" s="1">
        <f>IF(M23&gt;0,RANK(N23,N:N),0)</f>
        <v>16</v>
      </c>
      <c r="B23" s="1">
        <v>134</v>
      </c>
      <c r="C23" s="2" t="str">
        <f>+VLOOKUP($B23,Gesamt!$A$5:$D$314,2,FALSE)</f>
        <v>Schwengers</v>
      </c>
      <c r="D23" s="2" t="str">
        <f>+VLOOKUP($B23,Gesamt!$A$5:$D$314,3,FALSE)</f>
        <v>Maximilian</v>
      </c>
      <c r="E23" s="1" t="str">
        <f>+VLOOKUP($B23,Gesamt!$A$5:$D$314,4,FALSE)</f>
        <v>Viersen</v>
      </c>
      <c r="F23" s="10" t="str">
        <f>+VLOOKUP($B23,Gesamt!$A$5:$F$314,5,FALSE)</f>
        <v>32,31</v>
      </c>
      <c r="G23" s="10">
        <f>+VLOOKUP($B23,Gesamt!$A$5:$G$314,6,FALSE)</f>
        <v>32.34</v>
      </c>
      <c r="H23" s="10" t="str">
        <f>+VLOOKUP($B23,Gesamt!$A$5:$H$314,7,FALSE)</f>
        <v>32,10</v>
      </c>
      <c r="I23" s="10">
        <f>+VLOOKUP($B23,Gesamt!$A$5:$I$314,8,FALSE)</f>
        <v>32.44</v>
      </c>
      <c r="J23" s="10">
        <f>+VLOOKUP($B23,Gesamt!$A$5:$L$314,9,FALSE)</f>
        <v>0</v>
      </c>
      <c r="K23" s="10">
        <f>+VLOOKUP($B23,Gesamt!$A$5:$L$314,10,FALSE)</f>
        <v>0</v>
      </c>
      <c r="L23" s="10">
        <f>+VLOOKUP($B23,Gesamt!$A$5:$L$314,11,FALSE)</f>
        <v>0</v>
      </c>
      <c r="M23" s="10">
        <f t="shared" si="3"/>
        <v>129.19</v>
      </c>
      <c r="N23" s="8">
        <f t="shared" si="2"/>
        <v>-129.19</v>
      </c>
    </row>
    <row r="24" spans="1:14" ht="12.75">
      <c r="A24" s="1">
        <f>IF(M24&gt;0,RANK(N24,N:N),0)</f>
        <v>17</v>
      </c>
      <c r="B24" s="1">
        <v>127</v>
      </c>
      <c r="C24" s="2" t="str">
        <f>+VLOOKUP($B24,Gesamt!$A$5:$D$314,2,FALSE)</f>
        <v>Kues</v>
      </c>
      <c r="D24" s="2" t="str">
        <f>+VLOOKUP($B24,Gesamt!$A$5:$D$314,3,FALSE)</f>
        <v>Jonas</v>
      </c>
      <c r="E24" s="1" t="str">
        <f>+VLOOKUP($B24,Gesamt!$A$5:$D$314,4,FALSE)</f>
        <v>Bad Bentheim</v>
      </c>
      <c r="F24" s="10">
        <f>+VLOOKUP($B24,Gesamt!$A$5:$F$314,5,FALSE)</f>
        <v>32.52</v>
      </c>
      <c r="G24" s="10" t="str">
        <f>+VLOOKUP($B24,Gesamt!$A$5:$G$314,6,FALSE)</f>
        <v>31,97</v>
      </c>
      <c r="H24" s="10">
        <f>+VLOOKUP($B24,Gesamt!$A$5:$H$314,7,FALSE)</f>
        <v>32.33</v>
      </c>
      <c r="I24" s="10" t="str">
        <f>+VLOOKUP($B24,Gesamt!$A$5:$I$314,8,FALSE)</f>
        <v>32,39</v>
      </c>
      <c r="J24" s="10">
        <f>+VLOOKUP($B24,Gesamt!$A$5:$L$314,9,FALSE)</f>
        <v>0</v>
      </c>
      <c r="K24" s="10">
        <f>+VLOOKUP($B24,Gesamt!$A$5:$L$314,10,FALSE)</f>
        <v>0</v>
      </c>
      <c r="L24" s="10">
        <f>+VLOOKUP($B24,Gesamt!$A$5:$L$314,11,FALSE)</f>
        <v>0</v>
      </c>
      <c r="M24" s="10">
        <f t="shared" si="3"/>
        <v>129.21</v>
      </c>
      <c r="N24" s="8">
        <f t="shared" si="2"/>
        <v>-129.21</v>
      </c>
    </row>
    <row r="25" spans="1:14" ht="12.75">
      <c r="A25" s="1">
        <f>IF(M25&gt;0,RANK(N25,N:N),0)</f>
        <v>18</v>
      </c>
      <c r="B25" s="1">
        <v>142</v>
      </c>
      <c r="C25" s="2" t="str">
        <f>+VLOOKUP($B25,Gesamt!$A$5:$D$314,2,FALSE)</f>
        <v>Eickmann</v>
      </c>
      <c r="D25" s="2" t="str">
        <f>+VLOOKUP($B25,Gesamt!$A$5:$D$314,3,FALSE)</f>
        <v>Torben</v>
      </c>
      <c r="E25" s="1" t="str">
        <f>+VLOOKUP($B25,Gesamt!$A$5:$D$314,4,FALSE)</f>
        <v>Bad Bentheim</v>
      </c>
      <c r="F25" s="10">
        <f>+VLOOKUP($B25,Gesamt!$A$5:$F$314,5,FALSE)</f>
        <v>32.47</v>
      </c>
      <c r="G25" s="10" t="str">
        <f>+VLOOKUP($B25,Gesamt!$A$5:$G$314,6,FALSE)</f>
        <v>32,08</v>
      </c>
      <c r="H25" s="10">
        <f>+VLOOKUP($B25,Gesamt!$A$5:$H$314,7,FALSE)</f>
        <v>32.2</v>
      </c>
      <c r="I25" s="10" t="str">
        <f>+VLOOKUP($B25,Gesamt!$A$5:$I$314,8,FALSE)</f>
        <v>32,65</v>
      </c>
      <c r="J25" s="10">
        <f>+VLOOKUP($B25,Gesamt!$A$5:$L$314,9,FALSE)</f>
        <v>0</v>
      </c>
      <c r="K25" s="10">
        <f>+VLOOKUP($B25,Gesamt!$A$5:$L$314,10,FALSE)</f>
        <v>0</v>
      </c>
      <c r="L25" s="10">
        <f>+VLOOKUP($B25,Gesamt!$A$5:$L$314,11,FALSE)</f>
        <v>0</v>
      </c>
      <c r="M25" s="10">
        <f t="shared" si="3"/>
        <v>129.4</v>
      </c>
      <c r="N25" s="8">
        <f t="shared" si="2"/>
        <v>-129.4</v>
      </c>
    </row>
    <row r="26" spans="1:14" ht="12.75">
      <c r="A26" s="1">
        <f>IF(M26&gt;0,RANK(N26,N:N),0)</f>
        <v>19</v>
      </c>
      <c r="B26" s="1">
        <v>113</v>
      </c>
      <c r="C26" s="2" t="str">
        <f>+VLOOKUP($B26,Gesamt!$A$5:$D$314,2,FALSE)</f>
        <v>Gößling</v>
      </c>
      <c r="D26" s="2" t="str">
        <f>+VLOOKUP($B26,Gesamt!$A$5:$D$314,3,FALSE)</f>
        <v>Jule</v>
      </c>
      <c r="E26" s="1" t="str">
        <f>+VLOOKUP($B26,Gesamt!$A$5:$D$314,4,FALSE)</f>
        <v>Mettingen</v>
      </c>
      <c r="F26" s="10" t="str">
        <f>+VLOOKUP($B26,Gesamt!$A$5:$F$314,5,FALSE)</f>
        <v>32,49</v>
      </c>
      <c r="G26" s="10" t="str">
        <f>+VLOOKUP($B26,Gesamt!$A$5:$G$314,6,FALSE)</f>
        <v>31,99</v>
      </c>
      <c r="H26" s="10" t="str">
        <f>+VLOOKUP($B26,Gesamt!$A$5:$H$314,7,FALSE)</f>
        <v>32,32</v>
      </c>
      <c r="I26" s="10" t="str">
        <f>+VLOOKUP($B26,Gesamt!$A$5:$I$314,8,FALSE)</f>
        <v>34,97</v>
      </c>
      <c r="J26" s="10">
        <f>+VLOOKUP($B26,Gesamt!$A$5:$L$314,9,FALSE)</f>
        <v>0</v>
      </c>
      <c r="K26" s="10">
        <f>+VLOOKUP($B26,Gesamt!$A$5:$L$314,10,FALSE)</f>
        <v>0</v>
      </c>
      <c r="L26" s="10">
        <f>+VLOOKUP($B26,Gesamt!$A$5:$L$314,11,FALSE)</f>
        <v>0</v>
      </c>
      <c r="M26" s="10">
        <f t="shared" si="3"/>
        <v>131.77</v>
      </c>
      <c r="N26" s="8">
        <f t="shared" si="2"/>
        <v>-131.77</v>
      </c>
    </row>
    <row r="27" ht="12.75">
      <c r="A27" s="1"/>
    </row>
    <row r="28" ht="12.75">
      <c r="A28" s="1"/>
    </row>
    <row r="29" ht="12.75">
      <c r="A29" s="1"/>
    </row>
  </sheetData>
  <sheetProtection/>
  <printOptions gridLines="1"/>
  <pageMargins left="0.3937007874015748" right="0.3937007874015748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&amp;CHavixbecker Seifenkistenrennen
&amp;A</oddHeader>
    <oddFooter>&amp;CSeite 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3:P57"/>
  <sheetViews>
    <sheetView zoomScale="95" zoomScaleNormal="95" zoomScalePageLayoutView="0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2" width="11.421875" style="10" customWidth="1"/>
    <col min="13" max="13" width="11.57421875" style="10" customWidth="1"/>
    <col min="14" max="14" width="10.7109375" style="8" customWidth="1"/>
    <col min="15" max="16" width="13.57421875" style="8" customWidth="1"/>
  </cols>
  <sheetData>
    <row r="1" ht="12.75"/>
    <row r="2" ht="12.75"/>
    <row r="3" ht="12.75">
      <c r="A3" t="s">
        <v>4</v>
      </c>
    </row>
    <row r="4" spans="1:13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</row>
    <row r="5" spans="5:11" ht="12.75">
      <c r="E5" s="1" t="s">
        <v>15</v>
      </c>
      <c r="F5" s="10">
        <f aca="true" t="shared" si="0" ref="F5:K5">MIN(F8:F27)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ht="12.75"/>
    <row r="7" spans="1:16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16</v>
      </c>
      <c r="M7" s="7" t="s">
        <v>3</v>
      </c>
      <c r="O7" s="9"/>
      <c r="P7" s="9"/>
    </row>
    <row r="8" spans="1:14" ht="12.75">
      <c r="A8" s="1">
        <f>IF(M8&gt;0,RANK(N8,N:N),0)</f>
        <v>1</v>
      </c>
      <c r="B8" s="1">
        <v>313</v>
      </c>
      <c r="C8" s="2" t="str">
        <f>+VLOOKUP($B8,Gesamt!$A$5:$D$314,2,FALSE)</f>
        <v>Sulitze</v>
      </c>
      <c r="D8" s="2" t="str">
        <f>+VLOOKUP($B8,Gesamt!$A$5:$D$314,3,FALSE)</f>
        <v>Franziska</v>
      </c>
      <c r="E8" s="1" t="str">
        <f>+VLOOKUP($B8,Gesamt!$A$5:$D$314,4,FALSE)</f>
        <v>Bergkamen</v>
      </c>
      <c r="F8" s="10" t="str">
        <f>+VLOOKUP($B8,Gesamt!$A$5:$F$314,5,FALSE)</f>
        <v>30,97</v>
      </c>
      <c r="G8" s="10" t="str">
        <f>+VLOOKUP($B8,Gesamt!$A$5:$G$314,6,FALSE)</f>
        <v>30,87</v>
      </c>
      <c r="H8" s="10" t="str">
        <f>+VLOOKUP($B8,Gesamt!$A$5:$H$314,7,FALSE)</f>
        <v>30,76</v>
      </c>
      <c r="I8" s="10" t="str">
        <f>+VLOOKUP($B8,Gesamt!$A$5:$I$314,8,FALSE)</f>
        <v>30,82</v>
      </c>
      <c r="J8" s="10">
        <f>+VLOOKUP($B8,Gesamt!$A$5:$L$314,9,FALSE)</f>
        <v>0</v>
      </c>
      <c r="K8" s="10">
        <f>+VLOOKUP($B8,Gesamt!$A$5:$L$314,10,FALSE)</f>
        <v>0</v>
      </c>
      <c r="L8" s="10">
        <f>+VLOOKUP($B8,Gesamt!$A$5:$L$314,11,FALSE)</f>
        <v>0</v>
      </c>
      <c r="M8" s="10">
        <f aca="true" t="shared" si="1" ref="M8:M27">(F8*$F$4+G8*$G$4+H8*$H$4+I8*$I$4+J8*$J$4+K8*$K$4+L8)</f>
        <v>123.42</v>
      </c>
      <c r="N8" s="8">
        <f aca="true" t="shared" si="2" ref="N8:N57">IF(M8&gt;0,M8*-1,-1000)</f>
        <v>-123.42</v>
      </c>
    </row>
    <row r="9" spans="1:14" ht="12.75">
      <c r="A9" s="1">
        <f>IF(M9&gt;0,RANK(N9,N:N),0)</f>
        <v>2</v>
      </c>
      <c r="B9" s="1">
        <v>306</v>
      </c>
      <c r="C9" s="2" t="str">
        <f>+VLOOKUP($B9,Gesamt!$A$5:$D$314,2,FALSE)</f>
        <v>Reddieß</v>
      </c>
      <c r="D9" s="2" t="str">
        <f>+VLOOKUP($B9,Gesamt!$A$5:$D$314,3,FALSE)</f>
        <v>Shaune</v>
      </c>
      <c r="E9" s="1" t="str">
        <f>+VLOOKUP($B9,Gesamt!$A$5:$D$314,4,FALSE)</f>
        <v>Rheine</v>
      </c>
      <c r="F9" s="10" t="str">
        <f>+VLOOKUP($B9,Gesamt!$A$5:$F$314,5,FALSE)</f>
        <v>31,04</v>
      </c>
      <c r="G9" s="10" t="str">
        <f>+VLOOKUP($B9,Gesamt!$A$5:$G$314,6,FALSE)</f>
        <v>30,97</v>
      </c>
      <c r="H9" s="10" t="str">
        <f>+VLOOKUP($B9,Gesamt!$A$5:$H$314,7,FALSE)</f>
        <v>30,70</v>
      </c>
      <c r="I9" s="10" t="str">
        <f>+VLOOKUP($B9,Gesamt!$A$5:$I$314,8,FALSE)</f>
        <v>31,01</v>
      </c>
      <c r="J9" s="10">
        <f>+VLOOKUP($B9,Gesamt!$A$5:$L$314,9,FALSE)</f>
        <v>0</v>
      </c>
      <c r="K9" s="10">
        <f>+VLOOKUP($B9,Gesamt!$A$5:$L$314,10,FALSE)</f>
        <v>0</v>
      </c>
      <c r="L9" s="10">
        <f>+VLOOKUP($B9,Gesamt!$A$5:$L$314,11,FALSE)</f>
        <v>0</v>
      </c>
      <c r="M9" s="10">
        <f t="shared" si="1"/>
        <v>123.72</v>
      </c>
      <c r="N9" s="8">
        <f t="shared" si="2"/>
        <v>-123.72</v>
      </c>
    </row>
    <row r="10" spans="1:14" ht="12.75">
      <c r="A10" s="1">
        <f>IF(M10&gt;0,RANK(N10,N:N),0)</f>
        <v>2</v>
      </c>
      <c r="B10" s="1">
        <v>349</v>
      </c>
      <c r="C10" s="2" t="str">
        <f>+VLOOKUP($B10,Gesamt!$A$5:$D$314,2,FALSE)</f>
        <v>Konietzny</v>
      </c>
      <c r="D10" s="2" t="str">
        <f>+VLOOKUP($B10,Gesamt!$A$5:$D$314,3,FALSE)</f>
        <v>Mario</v>
      </c>
      <c r="E10" s="1" t="str">
        <f>+VLOOKUP($B10,Gesamt!$A$5:$D$314,4,FALSE)</f>
        <v>Kerpen</v>
      </c>
      <c r="F10" s="10" t="str">
        <f>+VLOOKUP($B10,Gesamt!$A$5:$F$314,5,FALSE)</f>
        <v>30,78</v>
      </c>
      <c r="G10" s="10" t="str">
        <f>+VLOOKUP($B10,Gesamt!$A$5:$G$314,6,FALSE)</f>
        <v>31,16</v>
      </c>
      <c r="H10" s="10" t="str">
        <f>+VLOOKUP($B10,Gesamt!$A$5:$H$314,7,FALSE)</f>
        <v>30,89</v>
      </c>
      <c r="I10" s="10" t="str">
        <f>+VLOOKUP($B10,Gesamt!$A$5:$I$314,8,FALSE)</f>
        <v>30,89</v>
      </c>
      <c r="J10" s="10">
        <f>+VLOOKUP($B10,Gesamt!$A$5:$L$314,9,FALSE)</f>
        <v>0</v>
      </c>
      <c r="K10" s="10">
        <f>+VLOOKUP($B10,Gesamt!$A$5:$L$314,10,FALSE)</f>
        <v>0</v>
      </c>
      <c r="L10" s="10">
        <f>+VLOOKUP($B10,Gesamt!$A$5:$L$314,11,FALSE)</f>
        <v>0</v>
      </c>
      <c r="M10" s="10">
        <f t="shared" si="1"/>
        <v>123.72</v>
      </c>
      <c r="N10" s="8">
        <f t="shared" si="2"/>
        <v>-123.72</v>
      </c>
    </row>
    <row r="11" spans="1:14" ht="12.75">
      <c r="A11" s="1">
        <f>IF(M11&gt;0,RANK(N11,N:N),0)</f>
        <v>4</v>
      </c>
      <c r="B11" s="1">
        <v>372</v>
      </c>
      <c r="C11" s="2" t="str">
        <f>+VLOOKUP($B11,Gesamt!$A$5:$D$314,2,FALSE)</f>
        <v>Förster</v>
      </c>
      <c r="D11" s="2" t="str">
        <f>+VLOOKUP($B11,Gesamt!$A$5:$D$314,3,FALSE)</f>
        <v>Jan</v>
      </c>
      <c r="E11" s="1" t="str">
        <f>+VLOOKUP($B11,Gesamt!$A$5:$D$314,4,FALSE)</f>
        <v>Simmerath</v>
      </c>
      <c r="F11" s="10" t="str">
        <f>+VLOOKUP($B11,Gesamt!$A$5:$F$314,5,FALSE)</f>
        <v>30,89</v>
      </c>
      <c r="G11" s="10" t="str">
        <f>+VLOOKUP($B11,Gesamt!$A$5:$G$314,6,FALSE)</f>
        <v>31,09</v>
      </c>
      <c r="H11" s="10" t="str">
        <f>+VLOOKUP($B11,Gesamt!$A$5:$H$314,7,FALSE)</f>
        <v>30,69</v>
      </c>
      <c r="I11" s="10" t="str">
        <f>+VLOOKUP($B11,Gesamt!$A$5:$I$314,8,FALSE)</f>
        <v>31,06</v>
      </c>
      <c r="J11" s="10">
        <f>+VLOOKUP($B11,Gesamt!$A$5:$L$314,9,FALSE)</f>
        <v>0</v>
      </c>
      <c r="K11" s="10">
        <f>+VLOOKUP($B11,Gesamt!$A$5:$L$314,10,FALSE)</f>
        <v>0</v>
      </c>
      <c r="L11" s="10">
        <f>+VLOOKUP($B11,Gesamt!$A$5:$L$314,11,FALSE)</f>
        <v>0</v>
      </c>
      <c r="M11" s="10">
        <f t="shared" si="1"/>
        <v>123.73</v>
      </c>
      <c r="N11" s="8">
        <f t="shared" si="2"/>
        <v>-123.73</v>
      </c>
    </row>
    <row r="12" spans="1:14" ht="12.75">
      <c r="A12" s="1">
        <f>IF(M12&gt;0,RANK(N12,N:N),0)</f>
        <v>5</v>
      </c>
      <c r="B12" s="1">
        <v>302</v>
      </c>
      <c r="C12" s="2" t="str">
        <f>+VLOOKUP($B12,Gesamt!$A$5:$D$314,2,FALSE)</f>
        <v>Förster</v>
      </c>
      <c r="D12" s="2" t="str">
        <f>+VLOOKUP($B12,Gesamt!$A$5:$D$314,3,FALSE)</f>
        <v>Lars</v>
      </c>
      <c r="E12" s="1" t="str">
        <f>+VLOOKUP($B12,Gesamt!$A$5:$D$314,4,FALSE)</f>
        <v>Simmerath</v>
      </c>
      <c r="F12" s="10" t="str">
        <f>+VLOOKUP($B12,Gesamt!$A$5:$F$314,5,FALSE)</f>
        <v>30,91</v>
      </c>
      <c r="G12" s="10" t="str">
        <f>+VLOOKUP($B12,Gesamt!$A$5:$G$314,6,FALSE)</f>
        <v>30,98</v>
      </c>
      <c r="H12" s="10" t="str">
        <f>+VLOOKUP($B12,Gesamt!$A$5:$H$314,7,FALSE)</f>
        <v>30,77</v>
      </c>
      <c r="I12" s="10" t="str">
        <f>+VLOOKUP($B12,Gesamt!$A$5:$I$314,8,FALSE)</f>
        <v>31,14</v>
      </c>
      <c r="J12" s="10">
        <f>+VLOOKUP($B12,Gesamt!$A$5:$L$314,9,FALSE)</f>
        <v>0</v>
      </c>
      <c r="K12" s="10">
        <f>+VLOOKUP($B12,Gesamt!$A$5:$L$314,10,FALSE)</f>
        <v>0</v>
      </c>
      <c r="L12" s="10">
        <f>+VLOOKUP($B12,Gesamt!$A$5:$L$314,11,FALSE)</f>
        <v>0</v>
      </c>
      <c r="M12" s="10">
        <f t="shared" si="1"/>
        <v>123.8</v>
      </c>
      <c r="N12" s="8">
        <f t="shared" si="2"/>
        <v>-123.8</v>
      </c>
    </row>
    <row r="13" spans="1:14" ht="12.75">
      <c r="A13" s="1">
        <f>IF(M13&gt;0,RANK(N13,N:N),0)</f>
        <v>6</v>
      </c>
      <c r="B13" s="1">
        <v>336</v>
      </c>
      <c r="C13" s="2" t="str">
        <f>+VLOOKUP($B13,Gesamt!$A$5:$D$314,2,FALSE)</f>
        <v>Reddieß</v>
      </c>
      <c r="D13" s="2" t="str">
        <f>+VLOOKUP($B13,Gesamt!$A$5:$D$314,3,FALSE)</f>
        <v>Sidney</v>
      </c>
      <c r="E13" s="1" t="str">
        <f>+VLOOKUP($B13,Gesamt!$A$5:$D$314,4,FALSE)</f>
        <v>Rheine</v>
      </c>
      <c r="F13" s="10" t="str">
        <f>+VLOOKUP($B13,Gesamt!$A$5:$F$314,5,FALSE)</f>
        <v>31,07</v>
      </c>
      <c r="G13" s="10" t="str">
        <f>+VLOOKUP($B13,Gesamt!$A$5:$G$314,6,FALSE)</f>
        <v>30,77</v>
      </c>
      <c r="H13" s="10" t="str">
        <f>+VLOOKUP($B13,Gesamt!$A$5:$H$314,7,FALSE)</f>
        <v>31,21</v>
      </c>
      <c r="I13" s="10" t="str">
        <f>+VLOOKUP($B13,Gesamt!$A$5:$I$314,8,FALSE)</f>
        <v>30,80</v>
      </c>
      <c r="J13" s="10">
        <f>+VLOOKUP($B13,Gesamt!$A$5:$L$314,9,FALSE)</f>
        <v>0</v>
      </c>
      <c r="K13" s="10">
        <f>+VLOOKUP($B13,Gesamt!$A$5:$L$314,10,FALSE)</f>
        <v>0</v>
      </c>
      <c r="L13" s="10">
        <f>+VLOOKUP($B13,Gesamt!$A$5:$L$314,11,FALSE)</f>
        <v>0</v>
      </c>
      <c r="M13" s="10">
        <f>(F13*$F$4+G13*$G$4+H13*$H$4+I13*$I$4+J13*$J$4+K13*$K$4+L13)</f>
        <v>123.85</v>
      </c>
      <c r="N13" s="8">
        <f t="shared" si="2"/>
        <v>-123.85</v>
      </c>
    </row>
    <row r="14" spans="1:14" ht="12.75">
      <c r="A14" s="1">
        <f>IF(M14&gt;0,RANK(N14,N:N),0)</f>
        <v>7</v>
      </c>
      <c r="B14" s="1">
        <v>307</v>
      </c>
      <c r="C14" s="2" t="str">
        <f>+VLOOKUP($B14,Gesamt!$A$5:$D$314,2,FALSE)</f>
        <v>Stagge</v>
      </c>
      <c r="D14" s="2" t="str">
        <f>+VLOOKUP($B14,Gesamt!$A$5:$D$314,3,FALSE)</f>
        <v>Jonas</v>
      </c>
      <c r="E14" s="1" t="str">
        <f>+VLOOKUP($B14,Gesamt!$A$5:$D$314,4,FALSE)</f>
        <v>Rheine</v>
      </c>
      <c r="F14" s="10" t="str">
        <f>+VLOOKUP($B14,Gesamt!$A$5:$F$314,5,FALSE)</f>
        <v>30,91</v>
      </c>
      <c r="G14" s="10" t="str">
        <f>+VLOOKUP($B14,Gesamt!$A$5:$G$314,6,FALSE)</f>
        <v>31,05</v>
      </c>
      <c r="H14" s="10" t="str">
        <f>+VLOOKUP($B14,Gesamt!$A$5:$H$314,7,FALSE)</f>
        <v>30,95</v>
      </c>
      <c r="I14" s="10" t="str">
        <f>+VLOOKUP($B14,Gesamt!$A$5:$I$314,8,FALSE)</f>
        <v>31,00</v>
      </c>
      <c r="J14" s="10">
        <f>+VLOOKUP($B14,Gesamt!$A$5:$L$314,9,FALSE)</f>
        <v>0</v>
      </c>
      <c r="K14" s="10">
        <f>+VLOOKUP($B14,Gesamt!$A$5:$L$314,10,FALSE)</f>
        <v>0</v>
      </c>
      <c r="L14" s="10">
        <f>+VLOOKUP($B14,Gesamt!$A$5:$L$314,11,FALSE)</f>
        <v>0</v>
      </c>
      <c r="M14" s="10">
        <f>(F14*$F$4+G14*$G$4+H14*$H$4+I14*$I$4+J14*$J$4+K14*$K$4+L14)</f>
        <v>123.91</v>
      </c>
      <c r="N14" s="8">
        <f>IF(M14&gt;0,M14*-1,-1000)</f>
        <v>-123.91</v>
      </c>
    </row>
    <row r="15" spans="1:14" ht="12.75">
      <c r="A15" s="1">
        <f>IF(M15&gt;0,RANK(N15,N:N),0)</f>
        <v>7</v>
      </c>
      <c r="B15" s="1">
        <v>311</v>
      </c>
      <c r="C15" s="2" t="str">
        <f>+VLOOKUP($B15,Gesamt!$A$5:$D$314,2,FALSE)</f>
        <v>Overberg</v>
      </c>
      <c r="D15" s="2" t="str">
        <f>+VLOOKUP($B15,Gesamt!$A$5:$D$314,3,FALSE)</f>
        <v>Cordula</v>
      </c>
      <c r="E15" s="1" t="str">
        <f>+VLOOKUP($B15,Gesamt!$A$5:$D$314,4,FALSE)</f>
        <v>Rheine</v>
      </c>
      <c r="F15" s="10" t="str">
        <f>+VLOOKUP($B15,Gesamt!$A$5:$F$314,5,FALSE)</f>
        <v>31,32</v>
      </c>
      <c r="G15" s="10" t="str">
        <f>+VLOOKUP($B15,Gesamt!$A$5:$G$314,6,FALSE)</f>
        <v>30,82</v>
      </c>
      <c r="H15" s="10" t="str">
        <f>+VLOOKUP($B15,Gesamt!$A$5:$H$314,7,FALSE)</f>
        <v>30,99</v>
      </c>
      <c r="I15" s="10" t="str">
        <f>+VLOOKUP($B15,Gesamt!$A$5:$I$314,8,FALSE)</f>
        <v>30,78</v>
      </c>
      <c r="J15" s="10">
        <f>+VLOOKUP($B15,Gesamt!$A$5:$L$314,9,FALSE)</f>
        <v>0</v>
      </c>
      <c r="K15" s="10">
        <f>+VLOOKUP($B15,Gesamt!$A$5:$L$314,10,FALSE)</f>
        <v>0</v>
      </c>
      <c r="L15" s="10">
        <f>+VLOOKUP($B15,Gesamt!$A$5:$L$314,11,FALSE)</f>
        <v>0</v>
      </c>
      <c r="M15" s="10">
        <f t="shared" si="1"/>
        <v>123.91</v>
      </c>
      <c r="N15" s="8">
        <f t="shared" si="2"/>
        <v>-123.91</v>
      </c>
    </row>
    <row r="16" spans="1:14" ht="12.75">
      <c r="A16" s="1">
        <f>IF(M16&gt;0,RANK(N16,N:N),0)</f>
        <v>9</v>
      </c>
      <c r="B16" s="1">
        <v>301</v>
      </c>
      <c r="C16" s="2" t="str">
        <f>+VLOOKUP($B16,Gesamt!$A$5:$D$314,2,FALSE)</f>
        <v>Förster</v>
      </c>
      <c r="D16" s="2" t="str">
        <f>+VLOOKUP($B16,Gesamt!$A$5:$D$314,3,FALSE)</f>
        <v>Stefan</v>
      </c>
      <c r="E16" s="1" t="str">
        <f>+VLOOKUP($B16,Gesamt!$A$5:$D$314,4,FALSE)</f>
        <v>Kerpen</v>
      </c>
      <c r="F16" s="10" t="str">
        <f>+VLOOKUP($B16,Gesamt!$A$5:$F$314,5,FALSE)</f>
        <v>31,29</v>
      </c>
      <c r="G16" s="10" t="str">
        <f>+VLOOKUP($B16,Gesamt!$A$5:$G$314,6,FALSE)</f>
        <v>30,67</v>
      </c>
      <c r="H16" s="10" t="str">
        <f>+VLOOKUP($B16,Gesamt!$A$5:$H$314,7,FALSE)</f>
        <v>31,13</v>
      </c>
      <c r="I16" s="10" t="str">
        <f>+VLOOKUP($B16,Gesamt!$A$5:$I$314,8,FALSE)</f>
        <v>30,86</v>
      </c>
      <c r="J16" s="10">
        <f>+VLOOKUP($B16,Gesamt!$A$5:$L$314,9,FALSE)</f>
        <v>0</v>
      </c>
      <c r="K16" s="10">
        <f>+VLOOKUP($B16,Gesamt!$A$5:$L$314,10,FALSE)</f>
        <v>0</v>
      </c>
      <c r="L16" s="10">
        <f>+VLOOKUP($B16,Gesamt!$A$5:$L$314,11,FALSE)</f>
        <v>0</v>
      </c>
      <c r="M16" s="10">
        <f t="shared" si="1"/>
        <v>123.95</v>
      </c>
      <c r="N16" s="8">
        <f t="shared" si="2"/>
        <v>-123.95</v>
      </c>
    </row>
    <row r="17" spans="1:14" ht="12.75">
      <c r="A17" s="1">
        <f>IF(M17&gt;0,RANK(N17,N:N),0)</f>
        <v>10</v>
      </c>
      <c r="B17" s="1">
        <v>305</v>
      </c>
      <c r="C17" s="2" t="str">
        <f>+VLOOKUP($B17,Gesamt!$A$5:$D$314,2,FALSE)</f>
        <v>Jost</v>
      </c>
      <c r="D17" s="2" t="str">
        <f>+VLOOKUP($B17,Gesamt!$A$5:$D$314,3,FALSE)</f>
        <v>Marcel</v>
      </c>
      <c r="E17" s="1" t="str">
        <f>+VLOOKUP($B17,Gesamt!$A$5:$D$314,4,FALSE)</f>
        <v>Kerpen</v>
      </c>
      <c r="F17" s="10" t="str">
        <f>+VLOOKUP($B17,Gesamt!$A$5:$F$314,5,FALSE)</f>
        <v>31,38</v>
      </c>
      <c r="G17" s="10" t="str">
        <f>+VLOOKUP($B17,Gesamt!$A$5:$G$314,6,FALSE)</f>
        <v>30,80</v>
      </c>
      <c r="H17" s="10" t="str">
        <f>+VLOOKUP($B17,Gesamt!$A$5:$H$314,7,FALSE)</f>
        <v>31,02</v>
      </c>
      <c r="I17" s="10" t="str">
        <f>+VLOOKUP($B17,Gesamt!$A$5:$I$314,8,FALSE)</f>
        <v>30,78</v>
      </c>
      <c r="J17" s="10">
        <f>+VLOOKUP($B17,Gesamt!$A$5:$L$314,9,FALSE)</f>
        <v>0</v>
      </c>
      <c r="K17" s="10">
        <f>+VLOOKUP($B17,Gesamt!$A$5:$L$314,10,FALSE)</f>
        <v>0</v>
      </c>
      <c r="L17" s="10">
        <f>+VLOOKUP($B17,Gesamt!$A$5:$L$314,11,FALSE)</f>
        <v>0</v>
      </c>
      <c r="M17" s="10">
        <f>(F17*$F$4+G17*$G$4+H17*$H$4+I17*$I$4+J17*$J$4+K17*$K$4+L17)</f>
        <v>123.98</v>
      </c>
      <c r="N17" s="8">
        <f t="shared" si="2"/>
        <v>-123.98</v>
      </c>
    </row>
    <row r="18" spans="1:14" ht="12.75">
      <c r="A18" s="1">
        <f>IF(M18&gt;0,RANK(N18,N:N),0)</f>
        <v>11</v>
      </c>
      <c r="B18" s="1">
        <v>323</v>
      </c>
      <c r="C18" s="2" t="str">
        <f>+VLOOKUP($B18,Gesamt!$A$5:$D$314,2,FALSE)</f>
        <v>Czajkowski</v>
      </c>
      <c r="D18" s="2" t="str">
        <f>+VLOOKUP($B18,Gesamt!$A$5:$D$314,3,FALSE)</f>
        <v>Max</v>
      </c>
      <c r="E18" s="1" t="str">
        <f>+VLOOKUP($B18,Gesamt!$A$5:$D$314,4,FALSE)</f>
        <v>Viersen</v>
      </c>
      <c r="F18" s="10" t="str">
        <f>+VLOOKUP($B18,Gesamt!$A$5:$F$314,5,FALSE)</f>
        <v>31,43</v>
      </c>
      <c r="G18" s="10" t="str">
        <f>+VLOOKUP($B18,Gesamt!$A$5:$G$314,6,FALSE)</f>
        <v>30,64</v>
      </c>
      <c r="H18" s="10" t="str">
        <f>+VLOOKUP($B18,Gesamt!$A$5:$H$314,7,FALSE)</f>
        <v>31,16</v>
      </c>
      <c r="I18" s="10" t="str">
        <f>+VLOOKUP($B18,Gesamt!$A$5:$I$314,8,FALSE)</f>
        <v>30,82</v>
      </c>
      <c r="J18" s="10">
        <f>+VLOOKUP($B18,Gesamt!$A$5:$L$314,9,FALSE)</f>
        <v>0</v>
      </c>
      <c r="K18" s="10">
        <f>+VLOOKUP($B18,Gesamt!$A$5:$L$314,10,FALSE)</f>
        <v>0</v>
      </c>
      <c r="L18" s="10">
        <f>+VLOOKUP($B18,Gesamt!$A$5:$L$314,11,FALSE)</f>
        <v>0</v>
      </c>
      <c r="M18" s="10">
        <f t="shared" si="1"/>
        <v>124.05</v>
      </c>
      <c r="N18" s="8">
        <f t="shared" si="2"/>
        <v>-124.05</v>
      </c>
    </row>
    <row r="19" spans="1:14" ht="12.75">
      <c r="A19" s="1">
        <f>IF(M19&gt;0,RANK(N19,N:N),0)</f>
        <v>12</v>
      </c>
      <c r="B19" s="1">
        <v>357</v>
      </c>
      <c r="C19" s="2" t="str">
        <f>+VLOOKUP($B19,Gesamt!$A$5:$D$314,2,FALSE)</f>
        <v>Zwenger</v>
      </c>
      <c r="D19" s="2" t="str">
        <f>+VLOOKUP($B19,Gesamt!$A$5:$D$314,3,FALSE)</f>
        <v>Chiara</v>
      </c>
      <c r="E19" s="1" t="str">
        <f>+VLOOKUP($B19,Gesamt!$A$5:$D$314,4,FALSE)</f>
        <v>Mettingen</v>
      </c>
      <c r="F19" s="10" t="str">
        <f>+VLOOKUP($B19,Gesamt!$A$5:$F$314,5,FALSE)</f>
        <v>31,12</v>
      </c>
      <c r="G19" s="10" t="str">
        <f>+VLOOKUP($B19,Gesamt!$A$5:$G$314,6,FALSE)</f>
        <v>31,14</v>
      </c>
      <c r="H19" s="10" t="str">
        <f>+VLOOKUP($B19,Gesamt!$A$5:$H$314,7,FALSE)</f>
        <v>31,06</v>
      </c>
      <c r="I19" s="10" t="str">
        <f>+VLOOKUP($B19,Gesamt!$A$5:$I$314,8,FALSE)</f>
        <v>30,78</v>
      </c>
      <c r="J19" s="10">
        <f>+VLOOKUP($B19,Gesamt!$A$5:$L$314,9,FALSE)</f>
        <v>0</v>
      </c>
      <c r="K19" s="10">
        <f>+VLOOKUP($B19,Gesamt!$A$5:$L$314,10,FALSE)</f>
        <v>0</v>
      </c>
      <c r="L19" s="10">
        <f>+VLOOKUP($B19,Gesamt!$A$5:$L$314,11,FALSE)</f>
        <v>0</v>
      </c>
      <c r="M19" s="10">
        <f t="shared" si="1"/>
        <v>124.1</v>
      </c>
      <c r="N19" s="8">
        <f t="shared" si="2"/>
        <v>-124.1</v>
      </c>
    </row>
    <row r="20" spans="1:14" ht="12.75">
      <c r="A20" s="1">
        <f>IF(M20&gt;0,RANK(N20,N:N),0)</f>
        <v>13</v>
      </c>
      <c r="B20" s="1">
        <v>351</v>
      </c>
      <c r="C20" s="2" t="str">
        <f>+VLOOKUP($B20,Gesamt!$A$5:$D$314,2,FALSE)</f>
        <v>Bloch</v>
      </c>
      <c r="D20" s="2" t="str">
        <f>+VLOOKUP($B20,Gesamt!$A$5:$D$314,3,FALSE)</f>
        <v>Christin</v>
      </c>
      <c r="E20" s="1" t="str">
        <f>+VLOOKUP($B20,Gesamt!$A$5:$D$314,4,FALSE)</f>
        <v>Friedrichsfeld</v>
      </c>
      <c r="F20" s="10" t="str">
        <f>+VLOOKUP($B20,Gesamt!$A$5:$F$314,5,FALSE)</f>
        <v>30,89</v>
      </c>
      <c r="G20" s="10" t="str">
        <f>+VLOOKUP($B20,Gesamt!$A$5:$G$314,6,FALSE)</f>
        <v>31,17</v>
      </c>
      <c r="H20" s="10" t="str">
        <f>+VLOOKUP($B20,Gesamt!$A$5:$H$314,7,FALSE)</f>
        <v>30,85</v>
      </c>
      <c r="I20" s="10" t="str">
        <f>+VLOOKUP($B20,Gesamt!$A$5:$I$314,8,FALSE)</f>
        <v>31,20</v>
      </c>
      <c r="J20" s="10">
        <f>+VLOOKUP($B20,Gesamt!$A$5:$L$314,9,FALSE)</f>
        <v>0</v>
      </c>
      <c r="K20" s="10">
        <f>+VLOOKUP($B20,Gesamt!$A$5:$L$314,10,FALSE)</f>
        <v>0</v>
      </c>
      <c r="L20" s="10">
        <f>+VLOOKUP($B20,Gesamt!$A$5:$L$314,11,FALSE)</f>
        <v>0</v>
      </c>
      <c r="M20" s="10">
        <f t="shared" si="1"/>
        <v>124.11</v>
      </c>
      <c r="N20" s="8">
        <f t="shared" si="2"/>
        <v>-124.11</v>
      </c>
    </row>
    <row r="21" spans="1:14" ht="12.75">
      <c r="A21" s="1">
        <f>IF(M21&gt;0,RANK(N21,N:N),0)</f>
        <v>14</v>
      </c>
      <c r="B21" s="1">
        <v>303</v>
      </c>
      <c r="C21" s="2" t="str">
        <f>+VLOOKUP($B21,Gesamt!$A$5:$D$314,2,FALSE)</f>
        <v>Jost</v>
      </c>
      <c r="D21" s="2" t="str">
        <f>+VLOOKUP($B21,Gesamt!$A$5:$D$314,3,FALSE)</f>
        <v>Patrick</v>
      </c>
      <c r="E21" s="1" t="str">
        <f>+VLOOKUP($B21,Gesamt!$A$5:$D$314,4,FALSE)</f>
        <v>Kerpen</v>
      </c>
      <c r="F21" s="10" t="str">
        <f>+VLOOKUP($B21,Gesamt!$A$5:$F$314,5,FALSE)</f>
        <v>31,41</v>
      </c>
      <c r="G21" s="10" t="str">
        <f>+VLOOKUP($B21,Gesamt!$A$5:$G$314,6,FALSE)</f>
        <v>30,75</v>
      </c>
      <c r="H21" s="10" t="str">
        <f>+VLOOKUP($B21,Gesamt!$A$5:$H$314,7,FALSE)</f>
        <v>31,18</v>
      </c>
      <c r="I21" s="10" t="str">
        <f>+VLOOKUP($B21,Gesamt!$A$5:$I$314,8,FALSE)</f>
        <v>30,82</v>
      </c>
      <c r="J21" s="10">
        <f>+VLOOKUP($B21,Gesamt!$A$5:$L$314,9,FALSE)</f>
        <v>0</v>
      </c>
      <c r="K21" s="10">
        <f>+VLOOKUP($B21,Gesamt!$A$5:$L$314,10,FALSE)</f>
        <v>0</v>
      </c>
      <c r="L21" s="10">
        <f>+VLOOKUP($B21,Gesamt!$A$5:$L$314,11,FALSE)</f>
        <v>0</v>
      </c>
      <c r="M21" s="10">
        <f t="shared" si="1"/>
        <v>124.16</v>
      </c>
      <c r="N21" s="8">
        <f t="shared" si="2"/>
        <v>-124.16</v>
      </c>
    </row>
    <row r="22" spans="1:14" ht="12.75">
      <c r="A22" s="1">
        <f>IF(M22&gt;0,RANK(N22,N:N),0)</f>
        <v>14</v>
      </c>
      <c r="B22" s="1">
        <v>309</v>
      </c>
      <c r="C22" s="2" t="str">
        <f>+VLOOKUP($B22,Gesamt!$A$5:$D$314,2,FALSE)</f>
        <v>Clausmeier</v>
      </c>
      <c r="D22" s="2" t="str">
        <f>+VLOOKUP($B22,Gesamt!$A$5:$D$314,3,FALSE)</f>
        <v>Kai</v>
      </c>
      <c r="E22" s="1" t="str">
        <f>+VLOOKUP($B22,Gesamt!$A$5:$D$314,4,FALSE)</f>
        <v>Mettingen</v>
      </c>
      <c r="F22" s="10" t="str">
        <f>+VLOOKUP($B22,Gesamt!$A$5:$F$314,5,FALSE)</f>
        <v>31,19</v>
      </c>
      <c r="G22" s="10" t="str">
        <f>+VLOOKUP($B22,Gesamt!$A$5:$G$314,6,FALSE)</f>
        <v>31,07</v>
      </c>
      <c r="H22" s="10" t="str">
        <f>+VLOOKUP($B22,Gesamt!$A$5:$H$314,7,FALSE)</f>
        <v>30,74</v>
      </c>
      <c r="I22" s="10" t="str">
        <f>+VLOOKUP($B22,Gesamt!$A$5:$I$314,8,FALSE)</f>
        <v>31,16</v>
      </c>
      <c r="J22" s="10">
        <f>+VLOOKUP($B22,Gesamt!$A$5:$L$314,9,FALSE)</f>
        <v>0</v>
      </c>
      <c r="K22" s="10">
        <f>+VLOOKUP($B22,Gesamt!$A$5:$L$314,10,FALSE)</f>
        <v>0</v>
      </c>
      <c r="L22" s="10">
        <f>+VLOOKUP($B22,Gesamt!$A$5:$L$314,11,FALSE)</f>
        <v>0</v>
      </c>
      <c r="M22" s="10">
        <f>(F22*$F$4+G22*$G$4+H22*$H$4+I22*$I$4+J22*$J$4+K22*$K$4+L22)</f>
        <v>124.16</v>
      </c>
      <c r="N22" s="8">
        <f t="shared" si="2"/>
        <v>-124.16</v>
      </c>
    </row>
    <row r="23" spans="1:14" ht="12.75">
      <c r="A23" s="1">
        <f>IF(M23&gt;0,RANK(N23,N:N),0)</f>
        <v>16</v>
      </c>
      <c r="B23" s="1">
        <v>316</v>
      </c>
      <c r="C23" s="2" t="str">
        <f>+VLOOKUP($B23,Gesamt!$A$5:$D$314,2,FALSE)</f>
        <v>Lorenz</v>
      </c>
      <c r="D23" s="2" t="str">
        <f>+VLOOKUP($B23,Gesamt!$A$5:$D$314,3,FALSE)</f>
        <v>Lucas</v>
      </c>
      <c r="E23" s="1" t="str">
        <f>+VLOOKUP($B23,Gesamt!$A$5:$D$314,4,FALSE)</f>
        <v>Overath</v>
      </c>
      <c r="F23" s="10" t="str">
        <f>+VLOOKUP($B23,Gesamt!$A$5:$F$314,5,FALSE)</f>
        <v>31,47</v>
      </c>
      <c r="G23" s="10" t="str">
        <f>+VLOOKUP($B23,Gesamt!$A$5:$G$314,6,FALSE)</f>
        <v>30,79</v>
      </c>
      <c r="H23" s="10" t="str">
        <f>+VLOOKUP($B23,Gesamt!$A$5:$H$314,7,FALSE)</f>
        <v>31,17</v>
      </c>
      <c r="I23" s="10" t="str">
        <f>+VLOOKUP($B23,Gesamt!$A$5:$I$314,8,FALSE)</f>
        <v>30,77</v>
      </c>
      <c r="J23" s="10">
        <f>+VLOOKUP($B23,Gesamt!$A$5:$L$314,9,FALSE)</f>
        <v>0</v>
      </c>
      <c r="K23" s="10">
        <f>+VLOOKUP($B23,Gesamt!$A$5:$L$314,10,FALSE)</f>
        <v>0</v>
      </c>
      <c r="L23" s="10">
        <f>+VLOOKUP($B23,Gesamt!$A$5:$L$314,11,FALSE)</f>
        <v>0</v>
      </c>
      <c r="M23" s="10">
        <f>(F23*$F$4+G23*$G$4+H23*$H$4+I23*$I$4+J23*$J$4+K23*$K$4+L23)</f>
        <v>124.2</v>
      </c>
      <c r="N23" s="8">
        <f t="shared" si="2"/>
        <v>-124.2</v>
      </c>
    </row>
    <row r="24" spans="1:14" ht="12.75">
      <c r="A24" s="1">
        <f>IF(M24&gt;0,RANK(N24,N:N),0)</f>
        <v>16</v>
      </c>
      <c r="B24" s="1">
        <v>331</v>
      </c>
      <c r="C24" s="2" t="str">
        <f>+VLOOKUP($B24,Gesamt!$A$5:$D$314,2,FALSE)</f>
        <v>Strucken</v>
      </c>
      <c r="D24" s="2" t="str">
        <f>+VLOOKUP($B24,Gesamt!$A$5:$D$314,3,FALSE)</f>
        <v>Thimo</v>
      </c>
      <c r="E24" s="1" t="str">
        <f>+VLOOKUP($B24,Gesamt!$A$5:$D$314,4,FALSE)</f>
        <v>Viersen</v>
      </c>
      <c r="F24" s="10" t="str">
        <f>+VLOOKUP($B24,Gesamt!$A$5:$F$314,5,FALSE)</f>
        <v>31,01</v>
      </c>
      <c r="G24" s="10" t="str">
        <f>+VLOOKUP($B24,Gesamt!$A$5:$G$314,6,FALSE)</f>
        <v>31,13</v>
      </c>
      <c r="H24" s="10" t="str">
        <f>+VLOOKUP($B24,Gesamt!$A$5:$H$314,7,FALSE)</f>
        <v>30,91</v>
      </c>
      <c r="I24" s="10" t="str">
        <f>+VLOOKUP($B24,Gesamt!$A$5:$I$314,8,FALSE)</f>
        <v>31,15</v>
      </c>
      <c r="J24" s="10">
        <f>+VLOOKUP($B24,Gesamt!$A$5:$L$314,9,FALSE)</f>
        <v>0</v>
      </c>
      <c r="K24" s="10">
        <f>+VLOOKUP($B24,Gesamt!$A$5:$L$314,10,FALSE)</f>
        <v>0</v>
      </c>
      <c r="L24" s="10">
        <f>+VLOOKUP($B24,Gesamt!$A$5:$L$314,11,FALSE)</f>
        <v>0</v>
      </c>
      <c r="M24" s="10">
        <f t="shared" si="1"/>
        <v>124.2</v>
      </c>
      <c r="N24" s="8">
        <f t="shared" si="2"/>
        <v>-124.2</v>
      </c>
    </row>
    <row r="25" spans="1:14" ht="12.75">
      <c r="A25" s="1">
        <f>IF(M25&gt;0,RANK(N25,N:N),0)</f>
        <v>18</v>
      </c>
      <c r="B25" s="1">
        <v>330</v>
      </c>
      <c r="C25" s="2" t="str">
        <f>+VLOOKUP($B25,Gesamt!$A$5:$D$314,2,FALSE)</f>
        <v>Hollunder</v>
      </c>
      <c r="D25" s="2" t="str">
        <f>+VLOOKUP($B25,Gesamt!$A$5:$D$314,3,FALSE)</f>
        <v>Katharina</v>
      </c>
      <c r="E25" s="1" t="str">
        <f>+VLOOKUP($B25,Gesamt!$A$5:$D$314,4,FALSE)</f>
        <v>Ruppichteroth</v>
      </c>
      <c r="F25" s="10" t="str">
        <f>+VLOOKUP($B25,Gesamt!$A$5:$F$314,5,FALSE)</f>
        <v>31,27</v>
      </c>
      <c r="G25" s="10" t="str">
        <f>+VLOOKUP($B25,Gesamt!$A$5:$G$314,6,FALSE)</f>
        <v>30,82</v>
      </c>
      <c r="H25" s="10" t="str">
        <f>+VLOOKUP($B25,Gesamt!$A$5:$H$314,7,FALSE)</f>
        <v>31,20</v>
      </c>
      <c r="I25" s="10" t="str">
        <f>+VLOOKUP($B25,Gesamt!$A$5:$I$314,8,FALSE)</f>
        <v>30,94</v>
      </c>
      <c r="J25" s="10">
        <f>+VLOOKUP($B25,Gesamt!$A$5:$L$314,9,FALSE)</f>
        <v>0</v>
      </c>
      <c r="K25" s="10">
        <f>+VLOOKUP($B25,Gesamt!$A$5:$L$314,10,FALSE)</f>
        <v>0</v>
      </c>
      <c r="L25" s="10">
        <f>+VLOOKUP($B25,Gesamt!$A$5:$L$314,11,FALSE)</f>
        <v>0</v>
      </c>
      <c r="M25" s="10">
        <f>(F25*$F$4+G25*$G$4+H25*$H$4+I25*$I$4+J25*$J$4+K25*$K$4+L25)</f>
        <v>124.23</v>
      </c>
      <c r="N25" s="8">
        <f>IF(M25&gt;0,M25*-1,-1000)</f>
        <v>-124.23</v>
      </c>
    </row>
    <row r="26" spans="1:14" ht="12.75">
      <c r="A26" s="1">
        <f>IF(M26&gt;0,RANK(N26,N:N),0)</f>
        <v>19</v>
      </c>
      <c r="B26" s="1">
        <v>319</v>
      </c>
      <c r="C26" s="2" t="str">
        <f>+VLOOKUP($B26,Gesamt!$A$5:$D$314,2,FALSE)</f>
        <v>Isaac</v>
      </c>
      <c r="D26" s="2" t="str">
        <f>+VLOOKUP($B26,Gesamt!$A$5:$D$314,3,FALSE)</f>
        <v>Marvin</v>
      </c>
      <c r="E26" s="1" t="str">
        <f>+VLOOKUP($B26,Gesamt!$A$5:$D$314,4,FALSE)</f>
        <v>Simmerath</v>
      </c>
      <c r="F26" s="10" t="str">
        <f>+VLOOKUP($B26,Gesamt!$A$5:$F$314,5,FALSE)</f>
        <v>31,43</v>
      </c>
      <c r="G26" s="10" t="str">
        <f>+VLOOKUP($B26,Gesamt!$A$5:$G$314,6,FALSE)</f>
        <v>30,81</v>
      </c>
      <c r="H26" s="10" t="str">
        <f>+VLOOKUP($B26,Gesamt!$A$5:$H$314,7,FALSE)</f>
        <v>31,08</v>
      </c>
      <c r="I26" s="10" t="str">
        <f>+VLOOKUP($B26,Gesamt!$A$5:$I$314,8,FALSE)</f>
        <v>30,92</v>
      </c>
      <c r="J26" s="10">
        <f>+VLOOKUP($B26,Gesamt!$A$5:$L$314,9,FALSE)</f>
        <v>0</v>
      </c>
      <c r="K26" s="10">
        <f>+VLOOKUP($B26,Gesamt!$A$5:$L$314,10,FALSE)</f>
        <v>0</v>
      </c>
      <c r="L26" s="10">
        <f>+VLOOKUP($B26,Gesamt!$A$5:$L$314,11,FALSE)</f>
        <v>0</v>
      </c>
      <c r="M26" s="10">
        <f t="shared" si="1"/>
        <v>124.24</v>
      </c>
      <c r="N26" s="8">
        <f t="shared" si="2"/>
        <v>-124.24</v>
      </c>
    </row>
    <row r="27" spans="1:14" ht="12.75">
      <c r="A27" s="1">
        <f>IF(M27&gt;0,RANK(N27,N:N),0)</f>
        <v>20</v>
      </c>
      <c r="B27" s="1">
        <v>365</v>
      </c>
      <c r="C27" s="2" t="str">
        <f>+VLOOKUP($B27,Gesamt!$A$5:$D$314,2,FALSE)</f>
        <v>Isaac</v>
      </c>
      <c r="D27" s="2" t="str">
        <f>+VLOOKUP($B27,Gesamt!$A$5:$D$314,3,FALSE)</f>
        <v>Laura</v>
      </c>
      <c r="E27" s="1" t="str">
        <f>+VLOOKUP($B27,Gesamt!$A$5:$D$314,4,FALSE)</f>
        <v>Simmerath</v>
      </c>
      <c r="F27" s="10" t="str">
        <f>+VLOOKUP($B27,Gesamt!$A$5:$F$314,5,FALSE)</f>
        <v>30,94</v>
      </c>
      <c r="G27" s="10" t="str">
        <f>+VLOOKUP($B27,Gesamt!$A$5:$G$314,6,FALSE)</f>
        <v>31,20</v>
      </c>
      <c r="H27" s="10" t="str">
        <f>+VLOOKUP($B27,Gesamt!$A$5:$H$314,7,FALSE)</f>
        <v>30,89</v>
      </c>
      <c r="I27" s="10" t="str">
        <f>+VLOOKUP($B27,Gesamt!$A$5:$I$314,8,FALSE)</f>
        <v>31,22</v>
      </c>
      <c r="J27" s="10">
        <f>+VLOOKUP($B27,Gesamt!$A$5:$L$314,9,FALSE)</f>
        <v>0</v>
      </c>
      <c r="K27" s="10">
        <f>+VLOOKUP($B27,Gesamt!$A$5:$L$314,10,FALSE)</f>
        <v>0</v>
      </c>
      <c r="L27" s="10">
        <f>+VLOOKUP($B27,Gesamt!$A$5:$L$314,11,FALSE)</f>
        <v>0</v>
      </c>
      <c r="M27" s="10">
        <f t="shared" si="1"/>
        <v>124.25</v>
      </c>
      <c r="N27" s="8">
        <f t="shared" si="2"/>
        <v>-124.25</v>
      </c>
    </row>
    <row r="28" spans="1:14" ht="12.75">
      <c r="A28" s="1">
        <f>IF(M28&gt;0,RANK(N28,N:N),0)</f>
        <v>20</v>
      </c>
      <c r="B28" s="1">
        <v>377</v>
      </c>
      <c r="C28" s="2" t="str">
        <f>+VLOOKUP($B28,Gesamt!$A$5:$D$314,2,FALSE)</f>
        <v>Zwenger</v>
      </c>
      <c r="D28" s="2" t="str">
        <f>+VLOOKUP($B28,Gesamt!$A$5:$D$314,3,FALSE)</f>
        <v>Fabio</v>
      </c>
      <c r="E28" s="1" t="str">
        <f>+VLOOKUP($B28,Gesamt!$A$5:$D$314,4,FALSE)</f>
        <v>Mettingen</v>
      </c>
      <c r="F28" s="10" t="str">
        <f>+VLOOKUP($B28,Gesamt!$A$5:$F$314,5,FALSE)</f>
        <v>31,24</v>
      </c>
      <c r="G28" s="10" t="str">
        <f>+VLOOKUP($B28,Gesamt!$A$5:$G$314,6,FALSE)</f>
        <v>30,92</v>
      </c>
      <c r="H28" s="10" t="str">
        <f>+VLOOKUP($B28,Gesamt!$A$5:$H$314,7,FALSE)</f>
        <v>31,13</v>
      </c>
      <c r="I28" s="10" t="str">
        <f>+VLOOKUP($B28,Gesamt!$A$5:$I$314,8,FALSE)</f>
        <v>30,96</v>
      </c>
      <c r="J28" s="10">
        <f>+VLOOKUP($B28,Gesamt!$A$5:$L$314,9,FALSE)</f>
        <v>0</v>
      </c>
      <c r="K28" s="10">
        <f>+VLOOKUP($B28,Gesamt!$A$5:$L$314,10,FALSE)</f>
        <v>0</v>
      </c>
      <c r="L28" s="10">
        <f>+VLOOKUP($B28,Gesamt!$A$5:$L$314,11,FALSE)</f>
        <v>0</v>
      </c>
      <c r="M28" s="10">
        <f aca="true" t="shared" si="3" ref="M28:M57">(F28*$F$4+G28*$G$4+H28*$H$4+I28*$I$4+J28*$J$4+K28*$K$4+L28)</f>
        <v>124.25</v>
      </c>
      <c r="N28" s="8">
        <f t="shared" si="2"/>
        <v>-124.25</v>
      </c>
    </row>
    <row r="29" spans="1:14" ht="12.75">
      <c r="A29" s="1">
        <f>IF(M29&gt;0,RANK(N29,N:N),0)</f>
        <v>22</v>
      </c>
      <c r="B29" s="1">
        <v>332</v>
      </c>
      <c r="C29" s="2" t="str">
        <f>+VLOOKUP($B29,Gesamt!$A$5:$D$314,2,FALSE)</f>
        <v>van Limbeck</v>
      </c>
      <c r="D29" s="2" t="str">
        <f>+VLOOKUP($B29,Gesamt!$A$5:$D$314,3,FALSE)</f>
        <v>Lena</v>
      </c>
      <c r="E29" s="1" t="str">
        <f>+VLOOKUP($B29,Gesamt!$A$5:$D$314,4,FALSE)</f>
        <v>Ruppichteroth</v>
      </c>
      <c r="F29" s="10" t="str">
        <f>+VLOOKUP($B29,Gesamt!$A$5:$F$314,5,FALSE)</f>
        <v>31,38</v>
      </c>
      <c r="G29" s="10" t="str">
        <f>+VLOOKUP($B29,Gesamt!$A$5:$G$314,6,FALSE)</f>
        <v>30,87</v>
      </c>
      <c r="H29" s="10" t="str">
        <f>+VLOOKUP($B29,Gesamt!$A$5:$H$314,7,FALSE)</f>
        <v>31,12</v>
      </c>
      <c r="I29" s="10" t="str">
        <f>+VLOOKUP($B29,Gesamt!$A$5:$I$314,8,FALSE)</f>
        <v>30,91</v>
      </c>
      <c r="J29" s="10">
        <f>+VLOOKUP($B29,Gesamt!$A$5:$L$314,9,FALSE)</f>
        <v>0</v>
      </c>
      <c r="K29" s="10">
        <f>+VLOOKUP($B29,Gesamt!$A$5:$L$314,10,FALSE)</f>
        <v>0</v>
      </c>
      <c r="L29" s="10">
        <f>+VLOOKUP($B29,Gesamt!$A$5:$L$314,11,FALSE)</f>
        <v>0</v>
      </c>
      <c r="M29" s="10">
        <f t="shared" si="3"/>
        <v>124.28</v>
      </c>
      <c r="N29" s="8">
        <f t="shared" si="2"/>
        <v>-124.28</v>
      </c>
    </row>
    <row r="30" spans="1:14" ht="12.75">
      <c r="A30" s="1">
        <f>IF(M30&gt;0,RANK(N30,N:N),0)</f>
        <v>23</v>
      </c>
      <c r="B30" s="1">
        <v>321</v>
      </c>
      <c r="C30" s="2" t="str">
        <f>+VLOOKUP($B30,Gesamt!$A$5:$D$314,2,FALSE)</f>
        <v>Schimanski</v>
      </c>
      <c r="D30" s="2" t="str">
        <f>+VLOOKUP($B30,Gesamt!$A$5:$D$314,3,FALSE)</f>
        <v>Kim</v>
      </c>
      <c r="E30" s="1" t="str">
        <f>+VLOOKUP($B30,Gesamt!$A$5:$D$314,4,FALSE)</f>
        <v>Bergkamen</v>
      </c>
      <c r="F30" s="10" t="str">
        <f>+VLOOKUP($B30,Gesamt!$A$5:$F$314,5,FALSE)</f>
        <v>31,16</v>
      </c>
      <c r="G30" s="10" t="str">
        <f>+VLOOKUP($B30,Gesamt!$A$5:$G$314,6,FALSE)</f>
        <v>31,09</v>
      </c>
      <c r="H30" s="10" t="str">
        <f>+VLOOKUP($B30,Gesamt!$A$5:$H$314,7,FALSE)</f>
        <v>31,00</v>
      </c>
      <c r="I30" s="10" t="str">
        <f>+VLOOKUP($B30,Gesamt!$A$5:$I$314,8,FALSE)</f>
        <v>31,06</v>
      </c>
      <c r="J30" s="10">
        <f>+VLOOKUP($B30,Gesamt!$A$5:$L$314,9,FALSE)</f>
        <v>0</v>
      </c>
      <c r="K30" s="10">
        <f>+VLOOKUP($B30,Gesamt!$A$5:$L$314,10,FALSE)</f>
        <v>0</v>
      </c>
      <c r="L30" s="10">
        <f>+VLOOKUP($B30,Gesamt!$A$5:$L$314,11,FALSE)</f>
        <v>0</v>
      </c>
      <c r="M30" s="10">
        <f t="shared" si="3"/>
        <v>124.31</v>
      </c>
      <c r="N30" s="8">
        <f t="shared" si="2"/>
        <v>-124.31</v>
      </c>
    </row>
    <row r="31" spans="1:14" ht="12.75">
      <c r="A31" s="1">
        <f>IF(M31&gt;0,RANK(N31,N:N),0)</f>
        <v>24</v>
      </c>
      <c r="B31" s="1">
        <v>304</v>
      </c>
      <c r="C31" s="2" t="str">
        <f>+VLOOKUP($B31,Gesamt!$A$5:$D$314,2,FALSE)</f>
        <v>Lorenz</v>
      </c>
      <c r="D31" s="2" t="str">
        <f>+VLOOKUP($B31,Gesamt!$A$5:$D$314,3,FALSE)</f>
        <v>Linda</v>
      </c>
      <c r="E31" s="1" t="str">
        <f>+VLOOKUP($B31,Gesamt!$A$5:$D$314,4,FALSE)</f>
        <v>Overath</v>
      </c>
      <c r="F31" s="10" t="str">
        <f>+VLOOKUP($B31,Gesamt!$A$5:$F$314,5,FALSE)</f>
        <v>31,14</v>
      </c>
      <c r="G31" s="10" t="str">
        <f>+VLOOKUP($B31,Gesamt!$A$5:$G$314,6,FALSE)</f>
        <v>31,10</v>
      </c>
      <c r="H31" s="10" t="str">
        <f>+VLOOKUP($B31,Gesamt!$A$5:$H$314,7,FALSE)</f>
        <v>30,86</v>
      </c>
      <c r="I31" s="10" t="str">
        <f>+VLOOKUP($B31,Gesamt!$A$5:$I$314,8,FALSE)</f>
        <v>31,28</v>
      </c>
      <c r="J31" s="10">
        <f>+VLOOKUP($B31,Gesamt!$A$5:$L$314,9,FALSE)</f>
        <v>0</v>
      </c>
      <c r="K31" s="10">
        <f>+VLOOKUP($B31,Gesamt!$A$5:$L$314,10,FALSE)</f>
        <v>0</v>
      </c>
      <c r="L31" s="10">
        <f>+VLOOKUP($B31,Gesamt!$A$5:$L$314,11,FALSE)</f>
        <v>0</v>
      </c>
      <c r="M31" s="10">
        <f t="shared" si="3"/>
        <v>124.38</v>
      </c>
      <c r="N31" s="8">
        <f t="shared" si="2"/>
        <v>-124.38</v>
      </c>
    </row>
    <row r="32" spans="1:14" ht="12.75">
      <c r="A32" s="1">
        <f>IF(M32&gt;0,RANK(N32,N:N),0)</f>
        <v>25</v>
      </c>
      <c r="B32" s="1">
        <v>334</v>
      </c>
      <c r="C32" s="2" t="str">
        <f>+VLOOKUP($B32,Gesamt!$A$5:$D$314,2,FALSE)</f>
        <v>Hummels</v>
      </c>
      <c r="D32" s="2" t="str">
        <f>+VLOOKUP($B32,Gesamt!$A$5:$D$314,3,FALSE)</f>
        <v>Melissa</v>
      </c>
      <c r="E32" s="1" t="str">
        <f>+VLOOKUP($B32,Gesamt!$A$5:$D$314,4,FALSE)</f>
        <v>Stromberg</v>
      </c>
      <c r="F32" s="10" t="str">
        <f>+VLOOKUP($B32,Gesamt!$A$5:$F$314,5,FALSE)</f>
        <v>31,23</v>
      </c>
      <c r="G32" s="10" t="str">
        <f>+VLOOKUP($B32,Gesamt!$A$5:$G$314,6,FALSE)</f>
        <v>30,91</v>
      </c>
      <c r="H32" s="10" t="str">
        <f>+VLOOKUP($B32,Gesamt!$A$5:$H$314,7,FALSE)</f>
        <v>31,39</v>
      </c>
      <c r="I32" s="10" t="str">
        <f>+VLOOKUP($B32,Gesamt!$A$5:$I$314,8,FALSE)</f>
        <v>30,92</v>
      </c>
      <c r="J32" s="10">
        <f>+VLOOKUP($B32,Gesamt!$A$5:$L$314,9,FALSE)</f>
        <v>0</v>
      </c>
      <c r="K32" s="10">
        <f>+VLOOKUP($B32,Gesamt!$A$5:$L$314,10,FALSE)</f>
        <v>0</v>
      </c>
      <c r="L32" s="10">
        <f>+VLOOKUP($B32,Gesamt!$A$5:$L$314,11,FALSE)</f>
        <v>0</v>
      </c>
      <c r="M32" s="10">
        <f t="shared" si="3"/>
        <v>124.45</v>
      </c>
      <c r="N32" s="8">
        <f t="shared" si="2"/>
        <v>-124.45</v>
      </c>
    </row>
    <row r="33" spans="1:14" ht="12.75">
      <c r="A33" s="1">
        <f>IF(M33&gt;0,RANK(N33,N:N),0)</f>
        <v>26</v>
      </c>
      <c r="B33" s="1">
        <v>342</v>
      </c>
      <c r="C33" s="2" t="str">
        <f>+VLOOKUP($B33,Gesamt!$A$5:$D$314,2,FALSE)</f>
        <v>Späker</v>
      </c>
      <c r="D33" s="2" t="str">
        <f>+VLOOKUP($B33,Gesamt!$A$5:$D$314,3,FALSE)</f>
        <v>Steffen</v>
      </c>
      <c r="E33" s="1" t="str">
        <f>+VLOOKUP($B33,Gesamt!$A$5:$D$314,4,FALSE)</f>
        <v>Friedrichsfeld</v>
      </c>
      <c r="F33" s="10" t="str">
        <f>+VLOOKUP($B33,Gesamt!$A$5:$F$314,5,FALSE)</f>
        <v>30,88</v>
      </c>
      <c r="G33" s="10" t="str">
        <f>+VLOOKUP($B33,Gesamt!$A$5:$G$314,6,FALSE)</f>
        <v>31,20</v>
      </c>
      <c r="H33" s="10" t="str">
        <f>+VLOOKUP($B33,Gesamt!$A$5:$H$314,7,FALSE)</f>
        <v>31,11</v>
      </c>
      <c r="I33" s="10" t="str">
        <f>+VLOOKUP($B33,Gesamt!$A$5:$I$314,8,FALSE)</f>
        <v>31,28</v>
      </c>
      <c r="J33" s="10">
        <f>+VLOOKUP($B33,Gesamt!$A$5:$L$314,9,FALSE)</f>
        <v>0</v>
      </c>
      <c r="K33" s="10">
        <f>+VLOOKUP($B33,Gesamt!$A$5:$L$314,10,FALSE)</f>
        <v>0</v>
      </c>
      <c r="L33" s="10">
        <f>+VLOOKUP($B33,Gesamt!$A$5:$L$314,11,FALSE)</f>
        <v>0</v>
      </c>
      <c r="M33" s="10">
        <f t="shared" si="3"/>
        <v>124.47</v>
      </c>
      <c r="N33" s="8">
        <f t="shared" si="2"/>
        <v>-124.47</v>
      </c>
    </row>
    <row r="34" spans="1:14" ht="12.75">
      <c r="A34" s="1">
        <f>IF(M34&gt;0,RANK(N34,N:N),0)</f>
        <v>27</v>
      </c>
      <c r="B34" s="1">
        <v>308</v>
      </c>
      <c r="C34" s="2" t="str">
        <f>+VLOOKUP($B34,Gesamt!$A$5:$D$314,2,FALSE)</f>
        <v>Meyer</v>
      </c>
      <c r="D34" s="2" t="str">
        <f>+VLOOKUP($B34,Gesamt!$A$5:$D$314,3,FALSE)</f>
        <v>Patrick</v>
      </c>
      <c r="E34" s="1" t="str">
        <f>+VLOOKUP($B34,Gesamt!$A$5:$D$314,4,FALSE)</f>
        <v>Simmerath</v>
      </c>
      <c r="F34" s="10" t="str">
        <f>+VLOOKUP($B34,Gesamt!$A$5:$F$314,5,FALSE)</f>
        <v>31,60</v>
      </c>
      <c r="G34" s="10" t="str">
        <f>+VLOOKUP($B34,Gesamt!$A$5:$G$314,6,FALSE)</f>
        <v>30,79</v>
      </c>
      <c r="H34" s="10" t="str">
        <f>+VLOOKUP($B34,Gesamt!$A$5:$H$314,7,FALSE)</f>
        <v>31,30</v>
      </c>
      <c r="I34" s="10" t="str">
        <f>+VLOOKUP($B34,Gesamt!$A$5:$I$314,8,FALSE)</f>
        <v>30,80</v>
      </c>
      <c r="J34" s="10">
        <f>+VLOOKUP($B34,Gesamt!$A$5:$L$314,9,FALSE)</f>
        <v>0</v>
      </c>
      <c r="K34" s="10">
        <f>+VLOOKUP($B34,Gesamt!$A$5:$L$314,10,FALSE)</f>
        <v>0</v>
      </c>
      <c r="L34" s="10">
        <f>+VLOOKUP($B34,Gesamt!$A$5:$L$314,11,FALSE)</f>
        <v>0</v>
      </c>
      <c r="M34" s="10">
        <f>(F34*$F$4+G34*$G$4+H34*$H$4+I34*$I$4+J34*$J$4+K34*$K$4+L34)</f>
        <v>124.49</v>
      </c>
      <c r="N34" s="8">
        <f t="shared" si="2"/>
        <v>-124.49</v>
      </c>
    </row>
    <row r="35" spans="1:14" ht="12.75">
      <c r="A35" s="1">
        <f>IF(M35&gt;0,RANK(N35,N:N),0)</f>
        <v>28</v>
      </c>
      <c r="B35" s="1">
        <v>338</v>
      </c>
      <c r="C35" s="2" t="str">
        <f>+VLOOKUP($B35,Gesamt!$A$5:$D$314,2,FALSE)</f>
        <v>Huppertz</v>
      </c>
      <c r="D35" s="2" t="str">
        <f>+VLOOKUP($B35,Gesamt!$A$5:$D$314,3,FALSE)</f>
        <v>Sven</v>
      </c>
      <c r="E35" s="1" t="str">
        <f>+VLOOKUP($B35,Gesamt!$A$5:$D$314,4,FALSE)</f>
        <v>Simmerath</v>
      </c>
      <c r="F35" s="10" t="str">
        <f>+VLOOKUP($B35,Gesamt!$A$5:$F$314,5,FALSE)</f>
        <v>30,94</v>
      </c>
      <c r="G35" s="10" t="str">
        <f>+VLOOKUP($B35,Gesamt!$A$5:$G$314,6,FALSE)</f>
        <v>31,15</v>
      </c>
      <c r="H35" s="10" t="str">
        <f>+VLOOKUP($B35,Gesamt!$A$5:$H$314,7,FALSE)</f>
        <v>31,24</v>
      </c>
      <c r="I35" s="10" t="str">
        <f>+VLOOKUP($B35,Gesamt!$A$5:$I$314,8,FALSE)</f>
        <v>31,18</v>
      </c>
      <c r="J35" s="10">
        <f>+VLOOKUP($B35,Gesamt!$A$5:$L$314,9,FALSE)</f>
        <v>0</v>
      </c>
      <c r="K35" s="10">
        <f>+VLOOKUP($B35,Gesamt!$A$5:$L$314,10,FALSE)</f>
        <v>0</v>
      </c>
      <c r="L35" s="10">
        <f>+VLOOKUP($B35,Gesamt!$A$5:$L$314,11,FALSE)</f>
        <v>0</v>
      </c>
      <c r="M35" s="10">
        <f>(F35*$F$4+G35*$G$4+H35*$H$4+I35*$I$4+J35*$J$4+K35*$K$4+L35)</f>
        <v>124.51</v>
      </c>
      <c r="N35" s="8">
        <f>IF(M35&gt;0,M35*-1,-1000)</f>
        <v>-124.51</v>
      </c>
    </row>
    <row r="36" spans="1:14" ht="12.75">
      <c r="A36" s="1">
        <f>IF(M36&gt;0,RANK(N36,N:N),0)</f>
        <v>29</v>
      </c>
      <c r="B36" s="1">
        <v>343</v>
      </c>
      <c r="C36" s="2" t="str">
        <f>+VLOOKUP($B36,Gesamt!$A$5:$D$314,2,FALSE)</f>
        <v>Fregin</v>
      </c>
      <c r="D36" s="2" t="str">
        <f>+VLOOKUP($B36,Gesamt!$A$5:$D$314,3,FALSE)</f>
        <v>Lara</v>
      </c>
      <c r="E36" s="1" t="str">
        <f>+VLOOKUP($B36,Gesamt!$A$5:$D$314,4,FALSE)</f>
        <v>Friedrichsfeld</v>
      </c>
      <c r="F36" s="10" t="str">
        <f>+VLOOKUP($B36,Gesamt!$A$5:$F$314,5,FALSE)</f>
        <v>31,29</v>
      </c>
      <c r="G36" s="10" t="str">
        <f>+VLOOKUP($B36,Gesamt!$A$5:$G$314,6,FALSE)</f>
        <v>30,96</v>
      </c>
      <c r="H36" s="10" t="str">
        <f>+VLOOKUP($B36,Gesamt!$A$5:$H$314,7,FALSE)</f>
        <v>31,32</v>
      </c>
      <c r="I36" s="10" t="str">
        <f>+VLOOKUP($B36,Gesamt!$A$5:$I$314,8,FALSE)</f>
        <v>30,96</v>
      </c>
      <c r="J36" s="10">
        <f>+VLOOKUP($B36,Gesamt!$A$5:$L$314,9,FALSE)</f>
        <v>0</v>
      </c>
      <c r="K36" s="10">
        <f>+VLOOKUP($B36,Gesamt!$A$5:$L$314,10,FALSE)</f>
        <v>0</v>
      </c>
      <c r="L36" s="10">
        <f>+VLOOKUP($B36,Gesamt!$A$5:$L$314,11,FALSE)</f>
        <v>0</v>
      </c>
      <c r="M36" s="10">
        <f t="shared" si="3"/>
        <v>124.53</v>
      </c>
      <c r="N36" s="8">
        <f t="shared" si="2"/>
        <v>-124.53</v>
      </c>
    </row>
    <row r="37" spans="1:14" ht="12.75">
      <c r="A37" s="1">
        <f>IF(M37&gt;0,RANK(N37,N:N),0)</f>
        <v>30</v>
      </c>
      <c r="B37" s="1">
        <v>326</v>
      </c>
      <c r="C37" s="2" t="str">
        <f>+VLOOKUP($B37,Gesamt!$A$5:$D$314,2,FALSE)</f>
        <v>Stagge</v>
      </c>
      <c r="D37" s="2" t="str">
        <f>+VLOOKUP($B37,Gesamt!$A$5:$D$314,3,FALSE)</f>
        <v>Matthias</v>
      </c>
      <c r="E37" s="1" t="str">
        <f>+VLOOKUP($B37,Gesamt!$A$5:$D$314,4,FALSE)</f>
        <v>Rheine</v>
      </c>
      <c r="F37" s="10" t="str">
        <f>+VLOOKUP($B37,Gesamt!$A$5:$F$314,5,FALSE)</f>
        <v>31,47</v>
      </c>
      <c r="G37" s="10" t="str">
        <f>+VLOOKUP($B37,Gesamt!$A$5:$G$314,6,FALSE)</f>
        <v>30,89</v>
      </c>
      <c r="H37" s="10" t="str">
        <f>+VLOOKUP($B37,Gesamt!$A$5:$H$314,7,FALSE)</f>
        <v>31,24</v>
      </c>
      <c r="I37" s="10" t="str">
        <f>+VLOOKUP($B37,Gesamt!$A$5:$I$314,8,FALSE)</f>
        <v>30,94</v>
      </c>
      <c r="J37" s="10">
        <f>+VLOOKUP($B37,Gesamt!$A$5:$L$314,9,FALSE)</f>
        <v>0</v>
      </c>
      <c r="K37" s="10">
        <f>+VLOOKUP($B37,Gesamt!$A$5:$L$314,10,FALSE)</f>
        <v>0</v>
      </c>
      <c r="L37" s="10">
        <f>+VLOOKUP($B37,Gesamt!$A$5:$L$314,11,FALSE)</f>
        <v>0</v>
      </c>
      <c r="M37" s="10">
        <f t="shared" si="3"/>
        <v>124.54</v>
      </c>
      <c r="N37" s="8">
        <f t="shared" si="2"/>
        <v>-124.54</v>
      </c>
    </row>
    <row r="38" spans="1:14" ht="12.75">
      <c r="A38" s="1">
        <f>IF(M38&gt;0,RANK(N38,N:N),0)</f>
        <v>31</v>
      </c>
      <c r="B38" s="1">
        <v>354</v>
      </c>
      <c r="C38" s="2" t="str">
        <f>+VLOOKUP($B38,Gesamt!$A$5:$D$314,2,FALSE)</f>
        <v>Brückerhoff</v>
      </c>
      <c r="D38" s="2" t="str">
        <f>+VLOOKUP($B38,Gesamt!$A$5:$D$314,3,FALSE)</f>
        <v>Finja</v>
      </c>
      <c r="E38" s="1" t="str">
        <f>+VLOOKUP($B38,Gesamt!$A$5:$D$314,4,FALSE)</f>
        <v>Friedrichsfeld</v>
      </c>
      <c r="F38" s="10" t="str">
        <f>+VLOOKUP($B38,Gesamt!$A$5:$F$314,5,FALSE)</f>
        <v>31,37</v>
      </c>
      <c r="G38" s="10" t="str">
        <f>+VLOOKUP($B38,Gesamt!$A$5:$G$314,6,FALSE)</f>
        <v>31,00</v>
      </c>
      <c r="H38" s="10" t="str">
        <f>+VLOOKUP($B38,Gesamt!$A$5:$H$314,7,FALSE)</f>
        <v>31,22</v>
      </c>
      <c r="I38" s="10" t="str">
        <f>+VLOOKUP($B38,Gesamt!$A$5:$I$314,8,FALSE)</f>
        <v>31,00</v>
      </c>
      <c r="J38" s="10">
        <f>+VLOOKUP($B38,Gesamt!$A$5:$L$314,9,FALSE)</f>
        <v>0</v>
      </c>
      <c r="K38" s="10">
        <f>+VLOOKUP($B38,Gesamt!$A$5:$L$314,10,FALSE)</f>
        <v>0</v>
      </c>
      <c r="L38" s="10">
        <f>+VLOOKUP($B38,Gesamt!$A$5:$L$314,11,FALSE)</f>
        <v>0</v>
      </c>
      <c r="M38" s="10">
        <f t="shared" si="3"/>
        <v>124.59</v>
      </c>
      <c r="N38" s="8">
        <f t="shared" si="2"/>
        <v>-124.59</v>
      </c>
    </row>
    <row r="39" spans="1:14" ht="12.75">
      <c r="A39" s="1">
        <f>IF(M39&gt;0,RANK(N39,N:N),0)</f>
        <v>32</v>
      </c>
      <c r="B39" s="1">
        <v>317</v>
      </c>
      <c r="C39" s="2" t="str">
        <f>+VLOOKUP($B39,Gesamt!$A$5:$D$314,2,FALSE)</f>
        <v>Deck</v>
      </c>
      <c r="D39" s="2" t="str">
        <f>+VLOOKUP($B39,Gesamt!$A$5:$D$314,3,FALSE)</f>
        <v>Manuel</v>
      </c>
      <c r="E39" s="1" t="str">
        <f>+VLOOKUP($B39,Gesamt!$A$5:$D$314,4,FALSE)</f>
        <v>Simmerath</v>
      </c>
      <c r="F39" s="10" t="str">
        <f>+VLOOKUP($B39,Gesamt!$A$5:$F$314,5,FALSE)</f>
        <v>31,12</v>
      </c>
      <c r="G39" s="10" t="str">
        <f>+VLOOKUP($B39,Gesamt!$A$5:$G$314,6,FALSE)</f>
        <v>31,27</v>
      </c>
      <c r="H39" s="10" t="str">
        <f>+VLOOKUP($B39,Gesamt!$A$5:$H$314,7,FALSE)</f>
        <v>30,93</v>
      </c>
      <c r="I39" s="10" t="str">
        <f>+VLOOKUP($B39,Gesamt!$A$5:$I$314,8,FALSE)</f>
        <v>31,31</v>
      </c>
      <c r="J39" s="10">
        <f>+VLOOKUP($B39,Gesamt!$A$5:$L$314,9,FALSE)</f>
        <v>0</v>
      </c>
      <c r="K39" s="10">
        <f>+VLOOKUP($B39,Gesamt!$A$5:$L$314,10,FALSE)</f>
        <v>0</v>
      </c>
      <c r="L39" s="10">
        <f>+VLOOKUP($B39,Gesamt!$A$5:$L$314,11,FALSE)</f>
        <v>0</v>
      </c>
      <c r="M39" s="10">
        <f t="shared" si="3"/>
        <v>124.63</v>
      </c>
      <c r="N39" s="8">
        <f t="shared" si="2"/>
        <v>-124.63</v>
      </c>
    </row>
    <row r="40" spans="1:14" ht="12.75">
      <c r="A40" s="1">
        <f>IF(M40&gt;0,RANK(N40,N:N),0)</f>
        <v>33</v>
      </c>
      <c r="B40" s="1">
        <v>375</v>
      </c>
      <c r="C40" s="2" t="str">
        <f>+VLOOKUP($B40,Gesamt!$A$5:$D$314,2,FALSE)</f>
        <v>Cloth</v>
      </c>
      <c r="D40" s="2" t="str">
        <f>+VLOOKUP($B40,Gesamt!$A$5:$D$314,3,FALSE)</f>
        <v>Sebastian</v>
      </c>
      <c r="E40" s="1" t="str">
        <f>+VLOOKUP($B40,Gesamt!$A$5:$D$314,4,FALSE)</f>
        <v>Friedrichsfeld</v>
      </c>
      <c r="F40" s="10" t="str">
        <f>+VLOOKUP($B40,Gesamt!$A$5:$F$314,5,FALSE)</f>
        <v>31,12</v>
      </c>
      <c r="G40" s="10" t="str">
        <f>+VLOOKUP($B40,Gesamt!$A$5:$G$314,6,FALSE)</f>
        <v>31,35</v>
      </c>
      <c r="H40" s="10" t="str">
        <f>+VLOOKUP($B40,Gesamt!$A$5:$H$314,7,FALSE)</f>
        <v>30,87</v>
      </c>
      <c r="I40" s="10" t="str">
        <f>+VLOOKUP($B40,Gesamt!$A$5:$I$314,8,FALSE)</f>
        <v>31,30</v>
      </c>
      <c r="J40" s="10">
        <f>+VLOOKUP($B40,Gesamt!$A$5:$L$314,9,FALSE)</f>
        <v>0</v>
      </c>
      <c r="K40" s="10">
        <f>+VLOOKUP($B40,Gesamt!$A$5:$L$314,10,FALSE)</f>
        <v>0</v>
      </c>
      <c r="L40" s="10">
        <f>+VLOOKUP($B40,Gesamt!$A$5:$L$314,11,FALSE)</f>
        <v>0</v>
      </c>
      <c r="M40" s="10">
        <f t="shared" si="3"/>
        <v>124.64</v>
      </c>
      <c r="N40" s="8">
        <f t="shared" si="2"/>
        <v>-124.64</v>
      </c>
    </row>
    <row r="41" spans="1:14" ht="12.75">
      <c r="A41" s="1">
        <f>IF(M41&gt;0,RANK(N41,N:N),0)</f>
        <v>34</v>
      </c>
      <c r="B41" s="1">
        <v>346</v>
      </c>
      <c r="C41" s="2" t="str">
        <f>+VLOOKUP($B41,Gesamt!$A$5:$D$314,2,FALSE)</f>
        <v>Kicza</v>
      </c>
      <c r="D41" s="2" t="str">
        <f>+VLOOKUP($B41,Gesamt!$A$5:$D$314,3,FALSE)</f>
        <v>Tim</v>
      </c>
      <c r="E41" s="1" t="str">
        <f>+VLOOKUP($B41,Gesamt!$A$5:$D$314,4,FALSE)</f>
        <v>Bergkamen</v>
      </c>
      <c r="F41" s="10" t="str">
        <f>+VLOOKUP($B41,Gesamt!$A$5:$F$314,5,FALSE)</f>
        <v>30,96</v>
      </c>
      <c r="G41" s="10" t="str">
        <f>+VLOOKUP($B41,Gesamt!$A$5:$G$314,6,FALSE)</f>
        <v>31,35</v>
      </c>
      <c r="H41" s="10" t="str">
        <f>+VLOOKUP($B41,Gesamt!$A$5:$H$314,7,FALSE)</f>
        <v>31,16</v>
      </c>
      <c r="I41" s="10" t="str">
        <f>+VLOOKUP($B41,Gesamt!$A$5:$I$314,8,FALSE)</f>
        <v>31,18</v>
      </c>
      <c r="J41" s="10">
        <f>+VLOOKUP($B41,Gesamt!$A$5:$L$314,9,FALSE)</f>
        <v>0</v>
      </c>
      <c r="K41" s="10">
        <f>+VLOOKUP($B41,Gesamt!$A$5:$L$314,10,FALSE)</f>
        <v>0</v>
      </c>
      <c r="L41" s="10">
        <f>+VLOOKUP($B41,Gesamt!$A$5:$L$314,11,FALSE)</f>
        <v>0</v>
      </c>
      <c r="M41" s="10">
        <f t="shared" si="3"/>
        <v>124.65</v>
      </c>
      <c r="N41" s="8">
        <f t="shared" si="2"/>
        <v>-124.65</v>
      </c>
    </row>
    <row r="42" spans="1:14" ht="12.75">
      <c r="A42" s="1">
        <f>IF(M42&gt;0,RANK(N42,N:N),0)</f>
        <v>35</v>
      </c>
      <c r="B42" s="1">
        <v>324</v>
      </c>
      <c r="C42" s="2" t="str">
        <f>+VLOOKUP($B42,Gesamt!$A$5:$D$314,2,FALSE)</f>
        <v>Deck</v>
      </c>
      <c r="D42" s="2" t="str">
        <f>+VLOOKUP($B42,Gesamt!$A$5:$D$314,3,FALSE)</f>
        <v>Sebastian</v>
      </c>
      <c r="E42" s="1" t="str">
        <f>+VLOOKUP($B42,Gesamt!$A$5:$D$314,4,FALSE)</f>
        <v>Simmerath</v>
      </c>
      <c r="F42" s="10" t="str">
        <f>+VLOOKUP($B42,Gesamt!$A$5:$F$314,5,FALSE)</f>
        <v>31,16</v>
      </c>
      <c r="G42" s="10" t="str">
        <f>+VLOOKUP($B42,Gesamt!$A$5:$G$314,6,FALSE)</f>
        <v>31,18</v>
      </c>
      <c r="H42" s="10" t="str">
        <f>+VLOOKUP($B42,Gesamt!$A$5:$H$314,7,FALSE)</f>
        <v>31,03</v>
      </c>
      <c r="I42" s="10" t="str">
        <f>+VLOOKUP($B42,Gesamt!$A$5:$I$314,8,FALSE)</f>
        <v>31,35</v>
      </c>
      <c r="J42" s="10">
        <f>+VLOOKUP($B42,Gesamt!$A$5:$L$314,9,FALSE)</f>
        <v>0</v>
      </c>
      <c r="K42" s="10">
        <f>+VLOOKUP($B42,Gesamt!$A$5:$L$314,10,FALSE)</f>
        <v>0</v>
      </c>
      <c r="L42" s="10">
        <f>+VLOOKUP($B42,Gesamt!$A$5:$L$314,11,FALSE)</f>
        <v>0</v>
      </c>
      <c r="M42" s="10">
        <f t="shared" si="3"/>
        <v>124.72</v>
      </c>
      <c r="N42" s="8">
        <f t="shared" si="2"/>
        <v>-124.72</v>
      </c>
    </row>
    <row r="43" spans="1:14" ht="12.75">
      <c r="A43" s="1">
        <f>IF(M43&gt;0,RANK(N43,N:N),0)</f>
        <v>36</v>
      </c>
      <c r="B43" s="1">
        <v>361</v>
      </c>
      <c r="C43" s="2" t="str">
        <f>+VLOOKUP($B43,Gesamt!$A$5:$D$314,2,FALSE)</f>
        <v>Westermann</v>
      </c>
      <c r="D43" s="2" t="str">
        <f>+VLOOKUP($B43,Gesamt!$A$5:$D$314,3,FALSE)</f>
        <v>Desirée</v>
      </c>
      <c r="E43" s="1" t="str">
        <f>+VLOOKUP($B43,Gesamt!$A$5:$D$314,4,FALSE)</f>
        <v>Overath</v>
      </c>
      <c r="F43" s="10" t="str">
        <f>+VLOOKUP($B43,Gesamt!$A$5:$F$314,5,FALSE)</f>
        <v>31,13</v>
      </c>
      <c r="G43" s="10" t="str">
        <f>+VLOOKUP($B43,Gesamt!$A$5:$G$314,6,FALSE)</f>
        <v>31,37</v>
      </c>
      <c r="H43" s="10" t="str">
        <f>+VLOOKUP($B43,Gesamt!$A$5:$H$314,7,FALSE)</f>
        <v>31,06</v>
      </c>
      <c r="I43" s="10" t="str">
        <f>+VLOOKUP($B43,Gesamt!$A$5:$I$314,8,FALSE)</f>
        <v>31,25</v>
      </c>
      <c r="J43" s="10">
        <f>+VLOOKUP($B43,Gesamt!$A$5:$L$314,9,FALSE)</f>
        <v>0</v>
      </c>
      <c r="K43" s="10">
        <f>+VLOOKUP($B43,Gesamt!$A$5:$L$314,10,FALSE)</f>
        <v>0</v>
      </c>
      <c r="L43" s="10">
        <f>+VLOOKUP($B43,Gesamt!$A$5:$L$314,11,FALSE)</f>
        <v>0</v>
      </c>
      <c r="M43" s="10">
        <f t="shared" si="3"/>
        <v>124.81</v>
      </c>
      <c r="N43" s="8">
        <f t="shared" si="2"/>
        <v>-124.81</v>
      </c>
    </row>
    <row r="44" spans="1:14" ht="12.75">
      <c r="A44" s="1">
        <f>IF(M44&gt;0,RANK(N44,N:N),0)</f>
        <v>37</v>
      </c>
      <c r="B44" s="1">
        <v>348</v>
      </c>
      <c r="C44" s="2" t="str">
        <f>+VLOOKUP($B44,Gesamt!$A$5:$D$314,2,FALSE)</f>
        <v>Neubarth</v>
      </c>
      <c r="D44" s="2" t="str">
        <f>+VLOOKUP($B44,Gesamt!$A$5:$D$314,3,FALSE)</f>
        <v>Daniel</v>
      </c>
      <c r="E44" s="1" t="str">
        <f>+VLOOKUP($B44,Gesamt!$A$5:$D$314,4,FALSE)</f>
        <v>Friedrichsfeld</v>
      </c>
      <c r="F44" s="10" t="str">
        <f>+VLOOKUP($B44,Gesamt!$A$5:$F$314,5,FALSE)</f>
        <v>31,34</v>
      </c>
      <c r="G44" s="10" t="str">
        <f>+VLOOKUP($B44,Gesamt!$A$5:$G$314,6,FALSE)</f>
        <v>31,07</v>
      </c>
      <c r="H44" s="10" t="str">
        <f>+VLOOKUP($B44,Gesamt!$A$5:$H$314,7,FALSE)</f>
        <v>31,34</v>
      </c>
      <c r="I44" s="10" t="str">
        <f>+VLOOKUP($B44,Gesamt!$A$5:$I$314,8,FALSE)</f>
        <v>31,07</v>
      </c>
      <c r="J44" s="10">
        <f>+VLOOKUP($B44,Gesamt!$A$5:$L$314,9,FALSE)</f>
        <v>0</v>
      </c>
      <c r="K44" s="10">
        <f>+VLOOKUP($B44,Gesamt!$A$5:$L$314,10,FALSE)</f>
        <v>0</v>
      </c>
      <c r="L44" s="10">
        <f>+VLOOKUP($B44,Gesamt!$A$5:$L$314,11,FALSE)</f>
        <v>0</v>
      </c>
      <c r="M44" s="10">
        <f t="shared" si="3"/>
        <v>124.82</v>
      </c>
      <c r="N44" s="8">
        <f t="shared" si="2"/>
        <v>-124.82</v>
      </c>
    </row>
    <row r="45" spans="1:14" ht="12.75">
      <c r="A45" s="1">
        <f>IF(M45&gt;0,RANK(N45,N:N),0)</f>
        <v>38</v>
      </c>
      <c r="B45" s="1">
        <v>328</v>
      </c>
      <c r="C45" s="2" t="str">
        <f>+VLOOKUP($B45,Gesamt!$A$5:$D$314,2,FALSE)</f>
        <v>Brockmann</v>
      </c>
      <c r="D45" s="2" t="str">
        <f>+VLOOKUP($B45,Gesamt!$A$5:$D$314,3,FALSE)</f>
        <v>Nadine</v>
      </c>
      <c r="E45" s="1" t="str">
        <f>+VLOOKUP($B45,Gesamt!$A$5:$D$314,4,FALSE)</f>
        <v>Bergkamen</v>
      </c>
      <c r="F45" s="10" t="str">
        <f>+VLOOKUP($B45,Gesamt!$A$5:$F$314,5,FALSE)</f>
        <v>31,32</v>
      </c>
      <c r="G45" s="10" t="str">
        <f>+VLOOKUP($B45,Gesamt!$A$5:$G$314,6,FALSE)</f>
        <v>31,15</v>
      </c>
      <c r="H45" s="10" t="str">
        <f>+VLOOKUP($B45,Gesamt!$A$5:$H$314,7,FALSE)</f>
        <v>31,13</v>
      </c>
      <c r="I45" s="10" t="str">
        <f>+VLOOKUP($B45,Gesamt!$A$5:$I$314,8,FALSE)</f>
        <v>31,29</v>
      </c>
      <c r="J45" s="10">
        <f>+VLOOKUP($B45,Gesamt!$A$5:$L$314,9,FALSE)</f>
        <v>0</v>
      </c>
      <c r="K45" s="10">
        <f>+VLOOKUP($B45,Gesamt!$A$5:$L$314,10,FALSE)</f>
        <v>0</v>
      </c>
      <c r="L45" s="10">
        <f>+VLOOKUP($B45,Gesamt!$A$5:$L$314,11,FALSE)</f>
        <v>0</v>
      </c>
      <c r="M45" s="10">
        <f t="shared" si="3"/>
        <v>124.89</v>
      </c>
      <c r="N45" s="8">
        <f t="shared" si="2"/>
        <v>-124.89</v>
      </c>
    </row>
    <row r="46" spans="1:14" ht="12.75">
      <c r="A46" s="1">
        <f>IF(M46&gt;0,RANK(N46,N:N),0)</f>
        <v>39</v>
      </c>
      <c r="B46" s="1">
        <v>362</v>
      </c>
      <c r="C46" s="2" t="str">
        <f>+VLOOKUP($B46,Gesamt!$A$5:$D$314,2,FALSE)</f>
        <v>Brüning</v>
      </c>
      <c r="D46" s="2" t="str">
        <f>+VLOOKUP($B46,Gesamt!$A$5:$D$314,3,FALSE)</f>
        <v>Jessica</v>
      </c>
      <c r="E46" s="1" t="str">
        <f>+VLOOKUP($B46,Gesamt!$A$5:$D$314,4,FALSE)</f>
        <v>Xanten</v>
      </c>
      <c r="F46" s="10" t="str">
        <f>+VLOOKUP($B46,Gesamt!$A$5:$F$314,5,FALSE)</f>
        <v>31,56</v>
      </c>
      <c r="G46" s="10" t="str">
        <f>+VLOOKUP($B46,Gesamt!$A$5:$G$314,6,FALSE)</f>
        <v>31,09</v>
      </c>
      <c r="H46" s="10" t="str">
        <f>+VLOOKUP($B46,Gesamt!$A$5:$H$314,7,FALSE)</f>
        <v>31,30</v>
      </c>
      <c r="I46" s="10" t="str">
        <f>+VLOOKUP($B46,Gesamt!$A$5:$I$314,8,FALSE)</f>
        <v>31,02</v>
      </c>
      <c r="J46" s="10">
        <f>+VLOOKUP($B46,Gesamt!$A$5:$L$314,9,FALSE)</f>
        <v>0</v>
      </c>
      <c r="K46" s="10">
        <f>+VLOOKUP($B46,Gesamt!$A$5:$L$314,10,FALSE)</f>
        <v>0</v>
      </c>
      <c r="L46" s="10">
        <f>+VLOOKUP($B46,Gesamt!$A$5:$L$314,11,FALSE)</f>
        <v>0</v>
      </c>
      <c r="M46" s="10">
        <f>(F46*$F$4+G46*$G$4+H46*$H$4+I46*$I$4+J46*$J$4+K46*$K$4+L46)</f>
        <v>124.97</v>
      </c>
      <c r="N46" s="8">
        <f>IF(M46&gt;0,M46*-1,-1000)</f>
        <v>-124.97</v>
      </c>
    </row>
    <row r="47" spans="1:14" ht="12.75">
      <c r="A47" s="1">
        <f>IF(M47&gt;0,RANK(N47,N:N),0)</f>
        <v>40</v>
      </c>
      <c r="B47" s="1">
        <v>337</v>
      </c>
      <c r="C47" s="2" t="str">
        <f>+VLOOKUP($B47,Gesamt!$A$5:$D$314,2,FALSE)</f>
        <v>Lütke</v>
      </c>
      <c r="D47" s="2" t="str">
        <f>+VLOOKUP($B47,Gesamt!$A$5:$D$314,3,FALSE)</f>
        <v>Mara</v>
      </c>
      <c r="E47" s="1" t="str">
        <f>+VLOOKUP($B47,Gesamt!$A$5:$D$314,4,FALSE)</f>
        <v>Friedrichsfeld</v>
      </c>
      <c r="F47" s="10" t="str">
        <f>+VLOOKUP($B47,Gesamt!$A$5:$F$314,5,FALSE)</f>
        <v>31,50</v>
      </c>
      <c r="G47" s="10" t="str">
        <f>+VLOOKUP($B47,Gesamt!$A$5:$G$314,6,FALSE)</f>
        <v>31,08</v>
      </c>
      <c r="H47" s="10" t="str">
        <f>+VLOOKUP($B47,Gesamt!$A$5:$H$314,7,FALSE)</f>
        <v>31,62</v>
      </c>
      <c r="I47" s="10" t="str">
        <f>+VLOOKUP($B47,Gesamt!$A$5:$I$314,8,FALSE)</f>
        <v>31,18</v>
      </c>
      <c r="J47" s="10">
        <f>+VLOOKUP($B47,Gesamt!$A$5:$L$314,9,FALSE)</f>
        <v>0</v>
      </c>
      <c r="K47" s="10">
        <f>+VLOOKUP($B47,Gesamt!$A$5:$L$314,10,FALSE)</f>
        <v>0</v>
      </c>
      <c r="L47" s="10">
        <f>+VLOOKUP($B47,Gesamt!$A$5:$L$314,11,FALSE)</f>
        <v>0</v>
      </c>
      <c r="M47" s="10">
        <f t="shared" si="3"/>
        <v>125.38</v>
      </c>
      <c r="N47" s="8">
        <f t="shared" si="2"/>
        <v>-125.38</v>
      </c>
    </row>
    <row r="48" spans="1:14" ht="12.75">
      <c r="A48" s="1">
        <f>IF(M48&gt;0,RANK(N48,N:N),0)</f>
        <v>41</v>
      </c>
      <c r="B48" s="1">
        <v>335</v>
      </c>
      <c r="C48" s="2" t="str">
        <f>+VLOOKUP($B48,Gesamt!$A$5:$D$314,2,FALSE)</f>
        <v>Wolters</v>
      </c>
      <c r="D48" s="2" t="str">
        <f>+VLOOKUP($B48,Gesamt!$A$5:$D$314,3,FALSE)</f>
        <v>Philip</v>
      </c>
      <c r="E48" s="1" t="str">
        <f>+VLOOKUP($B48,Gesamt!$A$5:$D$314,4,FALSE)</f>
        <v>Kerpen</v>
      </c>
      <c r="F48" s="10" t="str">
        <f>+VLOOKUP($B48,Gesamt!$A$5:$F$314,5,FALSE)</f>
        <v>31,73</v>
      </c>
      <c r="G48" s="10" t="str">
        <f>+VLOOKUP($B48,Gesamt!$A$5:$G$314,6,FALSE)</f>
        <v>31,19</v>
      </c>
      <c r="H48" s="10" t="str">
        <f>+VLOOKUP($B48,Gesamt!$A$5:$H$314,7,FALSE)</f>
        <v>31,29</v>
      </c>
      <c r="I48" s="10" t="str">
        <f>+VLOOKUP($B48,Gesamt!$A$5:$I$314,8,FALSE)</f>
        <v>31,21</v>
      </c>
      <c r="J48" s="10">
        <f>+VLOOKUP($B48,Gesamt!$A$5:$L$314,9,FALSE)</f>
        <v>0</v>
      </c>
      <c r="K48" s="10">
        <f>+VLOOKUP($B48,Gesamt!$A$5:$L$314,10,FALSE)</f>
        <v>0</v>
      </c>
      <c r="L48" s="10">
        <f>+VLOOKUP($B48,Gesamt!$A$5:$L$314,11,FALSE)</f>
        <v>0</v>
      </c>
      <c r="M48" s="10">
        <f t="shared" si="3"/>
        <v>125.42</v>
      </c>
      <c r="N48" s="8">
        <f t="shared" si="2"/>
        <v>-125.42</v>
      </c>
    </row>
    <row r="49" spans="1:14" ht="12.75">
      <c r="A49" s="1">
        <f>IF(M49&gt;0,RANK(N49,N:N),0)</f>
        <v>42</v>
      </c>
      <c r="B49" s="1">
        <v>380</v>
      </c>
      <c r="C49" s="2" t="str">
        <f>+VLOOKUP($B49,Gesamt!$A$5:$D$314,2,FALSE)</f>
        <v>Leeker</v>
      </c>
      <c r="D49" s="2" t="str">
        <f>+VLOOKUP($B49,Gesamt!$A$5:$D$314,3,FALSE)</f>
        <v>Christian</v>
      </c>
      <c r="E49" s="1" t="str">
        <f>+VLOOKUP($B49,Gesamt!$A$5:$D$314,4,FALSE)</f>
        <v>Schledehausen</v>
      </c>
      <c r="F49" s="10" t="str">
        <f>+VLOOKUP($B49,Gesamt!$A$5:$F$314,5,FALSE)</f>
        <v>31,49</v>
      </c>
      <c r="G49" s="10" t="str">
        <f>+VLOOKUP($B49,Gesamt!$A$5:$G$314,6,FALSE)</f>
        <v>31,29</v>
      </c>
      <c r="H49" s="10" t="str">
        <f>+VLOOKUP($B49,Gesamt!$A$5:$H$314,7,FALSE)</f>
        <v>31,35</v>
      </c>
      <c r="I49" s="10" t="str">
        <f>+VLOOKUP($B49,Gesamt!$A$5:$I$314,8,FALSE)</f>
        <v>31,38</v>
      </c>
      <c r="J49" s="10">
        <f>+VLOOKUP($B49,Gesamt!$A$5:$L$314,9,FALSE)</f>
        <v>0</v>
      </c>
      <c r="K49" s="10">
        <f>+VLOOKUP($B49,Gesamt!$A$5:$L$314,10,FALSE)</f>
        <v>0</v>
      </c>
      <c r="L49" s="10">
        <f>+VLOOKUP($B49,Gesamt!$A$5:$L$314,11,FALSE)</f>
        <v>0</v>
      </c>
      <c r="M49" s="10">
        <f t="shared" si="3"/>
        <v>125.51</v>
      </c>
      <c r="N49" s="8">
        <f t="shared" si="2"/>
        <v>-125.51</v>
      </c>
    </row>
    <row r="50" spans="1:14" ht="12.75">
      <c r="A50" s="1">
        <f>IF(M50&gt;0,RANK(N50,N:N),0)</f>
        <v>42</v>
      </c>
      <c r="B50" s="1">
        <v>381</v>
      </c>
      <c r="C50" s="2" t="str">
        <f>+VLOOKUP($B50,Gesamt!$A$5:$D$314,2,FALSE)</f>
        <v>Jostes</v>
      </c>
      <c r="D50" s="2" t="str">
        <f>+VLOOKUP($B50,Gesamt!$A$5:$D$314,3,FALSE)</f>
        <v>Jolanda</v>
      </c>
      <c r="E50" s="1" t="str">
        <f>+VLOOKUP($B50,Gesamt!$A$5:$D$314,4,FALSE)</f>
        <v>Osnabrück</v>
      </c>
      <c r="F50" s="10" t="str">
        <f>+VLOOKUP($B50,Gesamt!$A$5:$F$314,5,FALSE)</f>
        <v>31,16</v>
      </c>
      <c r="G50" s="10" t="str">
        <f>+VLOOKUP($B50,Gesamt!$A$5:$G$314,6,FALSE)</f>
        <v>31,61</v>
      </c>
      <c r="H50" s="10" t="str">
        <f>+VLOOKUP($B50,Gesamt!$A$5:$H$314,7,FALSE)</f>
        <v>31,08</v>
      </c>
      <c r="I50" s="10" t="str">
        <f>+VLOOKUP($B50,Gesamt!$A$5:$I$314,8,FALSE)</f>
        <v>31,66</v>
      </c>
      <c r="J50" s="10">
        <f>+VLOOKUP($B50,Gesamt!$A$5:$L$314,9,FALSE)</f>
        <v>0</v>
      </c>
      <c r="K50" s="10">
        <f>+VLOOKUP($B50,Gesamt!$A$5:$L$314,10,FALSE)</f>
        <v>0</v>
      </c>
      <c r="L50" s="10">
        <f>+VLOOKUP($B50,Gesamt!$A$5:$L$314,11,FALSE)</f>
        <v>0</v>
      </c>
      <c r="M50" s="10">
        <f t="shared" si="3"/>
        <v>125.51</v>
      </c>
      <c r="N50" s="8">
        <f t="shared" si="2"/>
        <v>-125.51</v>
      </c>
    </row>
    <row r="51" spans="1:14" ht="12.75">
      <c r="A51" s="1">
        <f>IF(M51&gt;0,RANK(N51,N:N),0)</f>
        <v>44</v>
      </c>
      <c r="B51" s="1">
        <v>382</v>
      </c>
      <c r="C51" s="2" t="str">
        <f>+VLOOKUP($B51,Gesamt!$A$5:$D$314,2,FALSE)</f>
        <v>Mountain</v>
      </c>
      <c r="D51" s="2" t="str">
        <f>+VLOOKUP($B51,Gesamt!$A$5:$D$314,3,FALSE)</f>
        <v>Angeligue</v>
      </c>
      <c r="E51" s="1" t="str">
        <f>+VLOOKUP($B51,Gesamt!$A$5:$D$314,4,FALSE)</f>
        <v>Schledehausen</v>
      </c>
      <c r="F51" s="10" t="str">
        <f>+VLOOKUP($B51,Gesamt!$A$5:$F$314,5,FALSE)</f>
        <v>34,45</v>
      </c>
      <c r="G51" s="10" t="str">
        <f>+VLOOKUP($B51,Gesamt!$A$5:$G$314,6,FALSE)</f>
        <v>31,49</v>
      </c>
      <c r="H51" s="10" t="str">
        <f>+VLOOKUP($B51,Gesamt!$A$5:$H$314,7,FALSE)</f>
        <v>31,41</v>
      </c>
      <c r="I51" s="10" t="str">
        <f>+VLOOKUP($B51,Gesamt!$A$5:$I$314,8,FALSE)</f>
        <v>31,43</v>
      </c>
      <c r="J51" s="10">
        <f>+VLOOKUP($B51,Gesamt!$A$5:$L$314,9,FALSE)</f>
        <v>0</v>
      </c>
      <c r="K51" s="10">
        <f>+VLOOKUP($B51,Gesamt!$A$5:$L$314,10,FALSE)</f>
        <v>0</v>
      </c>
      <c r="L51" s="10">
        <f>+VLOOKUP($B51,Gesamt!$A$5:$L$314,11,FALSE)</f>
        <v>0</v>
      </c>
      <c r="M51" s="10">
        <f t="shared" si="3"/>
        <v>128.78</v>
      </c>
      <c r="N51" s="8">
        <f t="shared" si="2"/>
        <v>-128.78</v>
      </c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</sheetData>
  <sheetProtection/>
  <printOptions gridLines="1"/>
  <pageMargins left="0.3937007874015748" right="0.3937007874015748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&amp;CHavixbecker Seifenkistenrennen
&amp;A</oddHeader>
    <oddFooter>&amp;CSeite &amp;P von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/>
  <dimension ref="A3:P27"/>
  <sheetViews>
    <sheetView zoomScale="95" zoomScaleNormal="95" zoomScalePageLayoutView="0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2" width="11.421875" style="10" customWidth="1"/>
    <col min="13" max="13" width="11.57421875" style="10" customWidth="1"/>
    <col min="14" max="14" width="10.7109375" style="8" customWidth="1"/>
    <col min="15" max="16" width="13.57421875" style="8" customWidth="1"/>
  </cols>
  <sheetData>
    <row r="1" ht="12.75"/>
    <row r="2" ht="12.75"/>
    <row r="3" ht="12.75">
      <c r="A3" t="s">
        <v>4</v>
      </c>
    </row>
    <row r="4" spans="1:13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</row>
    <row r="5" spans="5:11" ht="12.75">
      <c r="E5" s="1" t="s">
        <v>15</v>
      </c>
      <c r="F5" s="10">
        <f aca="true" t="shared" si="0" ref="F5:K5">MIN(F8:F18)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ht="12.75"/>
    <row r="7" spans="1:16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16</v>
      </c>
      <c r="M7" s="7" t="s">
        <v>3</v>
      </c>
      <c r="O7" s="9"/>
      <c r="P7" s="9"/>
    </row>
    <row r="8" spans="1:14" ht="12.75">
      <c r="A8" s="1">
        <f>IF(M8&gt;0,RANK(N8,N:N),0)</f>
        <v>1</v>
      </c>
      <c r="B8" s="1">
        <v>501</v>
      </c>
      <c r="C8" s="2" t="str">
        <f>+VLOOKUP($B8,Gesamt!$A$5:$D$314,2,FALSE)</f>
        <v>Leismann</v>
      </c>
      <c r="D8" s="2" t="str">
        <f>+VLOOKUP($B8,Gesamt!$A$5:$D$314,3,FALSE)</f>
        <v>Pascal</v>
      </c>
      <c r="E8" s="1" t="str">
        <f>+VLOOKUP($B8,Gesamt!$A$5:$D$314,4,FALSE)</f>
        <v>Mettingen</v>
      </c>
      <c r="F8" s="10" t="str">
        <f>+VLOOKUP($B8,Gesamt!$A$5:$F$314,5,FALSE)</f>
        <v>30,81</v>
      </c>
      <c r="G8" s="10" t="str">
        <f>+VLOOKUP($B8,Gesamt!$A$5:$G$314,6,FALSE)</f>
        <v>31,06</v>
      </c>
      <c r="H8" s="10" t="str">
        <f>+VLOOKUP($B8,Gesamt!$A$5:$H$314,7,FALSE)</f>
        <v>30,83</v>
      </c>
      <c r="I8" s="10" t="str">
        <f>+VLOOKUP($B8,Gesamt!$A$5:$I$314,8,FALSE)</f>
        <v>31,18</v>
      </c>
      <c r="J8" s="10">
        <f>+VLOOKUP($B8,Gesamt!$A$5:$L$314,9,FALSE)</f>
        <v>0</v>
      </c>
      <c r="K8" s="10">
        <f>+VLOOKUP($B8,Gesamt!$A$5:$L$314,10,FALSE)</f>
        <v>0</v>
      </c>
      <c r="L8" s="10">
        <f>+VLOOKUP($B8,Gesamt!$A$5:$L$314,11,FALSE)</f>
        <v>0</v>
      </c>
      <c r="M8" s="10">
        <f aca="true" t="shared" si="1" ref="M8:M18">(F8*$F$4+G8*$G$4+H8*$H$4+I8*$I$4+J8*$J$4+K8*$K$4+L8)</f>
        <v>123.88</v>
      </c>
      <c r="N8" s="8">
        <f aca="true" t="shared" si="2" ref="N8:N18">IF(M8&gt;0,M8*-1,-1000)</f>
        <v>-123.88</v>
      </c>
    </row>
    <row r="9" spans="1:14" ht="12.75">
      <c r="A9" s="1">
        <f>IF(M9&gt;0,RANK(N9,N:N),0)</f>
        <v>2</v>
      </c>
      <c r="B9" s="1">
        <v>502</v>
      </c>
      <c r="C9" s="2" t="str">
        <f>+VLOOKUP($B9,Gesamt!$A$5:$D$314,2,FALSE)</f>
        <v>Schröer</v>
      </c>
      <c r="D9" s="2" t="str">
        <f>+VLOOKUP($B9,Gesamt!$A$5:$D$314,3,FALSE)</f>
        <v>Sabrina</v>
      </c>
      <c r="E9" s="1" t="str">
        <f>+VLOOKUP($B9,Gesamt!$A$5:$D$314,4,FALSE)</f>
        <v>Mettingen</v>
      </c>
      <c r="F9" s="10" t="str">
        <f>+VLOOKUP($B9,Gesamt!$A$5:$F$314,5,FALSE)</f>
        <v>31,07</v>
      </c>
      <c r="G9" s="10" t="str">
        <f>+VLOOKUP($B9,Gesamt!$A$5:$G$314,6,FALSE)</f>
        <v>31,10</v>
      </c>
      <c r="H9" s="10" t="str">
        <f>+VLOOKUP($B9,Gesamt!$A$5:$H$314,7,FALSE)</f>
        <v>31,31</v>
      </c>
      <c r="I9" s="10" t="str">
        <f>+VLOOKUP($B9,Gesamt!$A$5:$I$314,8,FALSE)</f>
        <v>31,12</v>
      </c>
      <c r="J9" s="10">
        <f>+VLOOKUP($B9,Gesamt!$A$5:$L$314,9,FALSE)</f>
        <v>0</v>
      </c>
      <c r="K9" s="10">
        <f>+VLOOKUP($B9,Gesamt!$A$5:$L$314,10,FALSE)</f>
        <v>0</v>
      </c>
      <c r="L9" s="10">
        <f>+VLOOKUP($B9,Gesamt!$A$5:$L$314,11,FALSE)</f>
        <v>0</v>
      </c>
      <c r="M9" s="10">
        <f t="shared" si="1"/>
        <v>124.6</v>
      </c>
      <c r="N9" s="8">
        <f t="shared" si="2"/>
        <v>-124.6</v>
      </c>
    </row>
    <row r="10" spans="1:14" ht="12.75">
      <c r="A10" s="1">
        <f>IF(M10&gt;0,RANK(N10,N:N),0)</f>
        <v>3</v>
      </c>
      <c r="B10" s="1">
        <v>515</v>
      </c>
      <c r="C10" s="2" t="str">
        <f>+VLOOKUP($B10,Gesamt!$A$5:$D$314,2,FALSE)</f>
        <v>Wunderlich</v>
      </c>
      <c r="D10" s="2" t="str">
        <f>+VLOOKUP($B10,Gesamt!$A$5:$D$314,3,FALSE)</f>
        <v>Nils</v>
      </c>
      <c r="E10" s="1" t="str">
        <f>+VLOOKUP($B10,Gesamt!$A$5:$D$314,4,FALSE)</f>
        <v>Ruppichteroth</v>
      </c>
      <c r="F10" s="10" t="str">
        <f>+VLOOKUP($B10,Gesamt!$A$5:$F$314,5,FALSE)</f>
        <v>31,31</v>
      </c>
      <c r="G10" s="10" t="str">
        <f>+VLOOKUP($B10,Gesamt!$A$5:$G$314,6,FALSE)</f>
        <v>31,03</v>
      </c>
      <c r="H10" s="10" t="str">
        <f>+VLOOKUP($B10,Gesamt!$A$5:$H$314,7,FALSE)</f>
        <v>31,20</v>
      </c>
      <c r="I10" s="10" t="str">
        <f>+VLOOKUP($B10,Gesamt!$A$5:$I$314,8,FALSE)</f>
        <v>31,28</v>
      </c>
      <c r="J10" s="10">
        <f>+VLOOKUP($B10,Gesamt!$A$5:$L$314,9,FALSE)</f>
        <v>0</v>
      </c>
      <c r="K10" s="10">
        <f>+VLOOKUP($B10,Gesamt!$A$5:$L$314,10,FALSE)</f>
        <v>0</v>
      </c>
      <c r="L10" s="10">
        <f>+VLOOKUP($B10,Gesamt!$A$5:$L$314,11,FALSE)</f>
        <v>0</v>
      </c>
      <c r="M10" s="10">
        <f t="shared" si="1"/>
        <v>124.82</v>
      </c>
      <c r="N10" s="8">
        <f t="shared" si="2"/>
        <v>-124.82</v>
      </c>
    </row>
    <row r="11" spans="1:14" ht="12.75">
      <c r="A11" s="1">
        <f>IF(M11&gt;0,RANK(N11,N:N),0)</f>
        <v>4</v>
      </c>
      <c r="B11" s="1">
        <v>505</v>
      </c>
      <c r="C11" s="2" t="str">
        <f>+VLOOKUP($B11,Gesamt!$A$5:$D$314,2,FALSE)</f>
        <v>Schmitz</v>
      </c>
      <c r="D11" s="2" t="str">
        <f>+VLOOKUP($B11,Gesamt!$A$5:$D$314,3,FALSE)</f>
        <v>Robbi</v>
      </c>
      <c r="E11" s="1" t="str">
        <f>+VLOOKUP($B11,Gesamt!$A$5:$D$314,4,FALSE)</f>
        <v>Simmerath</v>
      </c>
      <c r="F11" s="10" t="str">
        <f>+VLOOKUP($B11,Gesamt!$A$5:$F$314,5,FALSE)</f>
        <v>31,25</v>
      </c>
      <c r="G11" s="10" t="str">
        <f>+VLOOKUP($B11,Gesamt!$A$5:$G$314,6,FALSE)</f>
        <v>31,04</v>
      </c>
      <c r="H11" s="10" t="str">
        <f>+VLOOKUP($B11,Gesamt!$A$5:$H$314,7,FALSE)</f>
        <v>31,34</v>
      </c>
      <c r="I11" s="10" t="str">
        <f>+VLOOKUP($B11,Gesamt!$A$5:$I$314,8,FALSE)</f>
        <v>31,30</v>
      </c>
      <c r="J11" s="10">
        <f>+VLOOKUP($B11,Gesamt!$A$5:$L$314,9,FALSE)</f>
        <v>0</v>
      </c>
      <c r="K11" s="10">
        <f>+VLOOKUP($B11,Gesamt!$A$5:$L$314,10,FALSE)</f>
        <v>0</v>
      </c>
      <c r="L11" s="10">
        <f>+VLOOKUP($B11,Gesamt!$A$5:$L$314,11,FALSE)</f>
        <v>0</v>
      </c>
      <c r="M11" s="10">
        <f t="shared" si="1"/>
        <v>124.93</v>
      </c>
      <c r="N11" s="8">
        <f t="shared" si="2"/>
        <v>-124.93</v>
      </c>
    </row>
    <row r="12" spans="1:14" ht="12.75">
      <c r="A12" s="1">
        <f>IF(M12&gt;0,RANK(N12,N:N),0)</f>
        <v>5</v>
      </c>
      <c r="B12" s="1">
        <v>506</v>
      </c>
      <c r="C12" s="2" t="str">
        <f>+VLOOKUP($B12,Gesamt!$A$5:$D$314,2,FALSE)</f>
        <v>Krökel</v>
      </c>
      <c r="D12" s="2" t="str">
        <f>+VLOOKUP($B12,Gesamt!$A$5:$D$314,3,FALSE)</f>
        <v>Marius</v>
      </c>
      <c r="E12" s="1" t="str">
        <f>+VLOOKUP($B12,Gesamt!$A$5:$D$314,4,FALSE)</f>
        <v>Simmerath</v>
      </c>
      <c r="F12" s="10" t="str">
        <f>+VLOOKUP($B12,Gesamt!$A$5:$F$314,5,FALSE)</f>
        <v>31,07</v>
      </c>
      <c r="G12" s="10" t="str">
        <f>+VLOOKUP($B12,Gesamt!$A$5:$G$314,6,FALSE)</f>
        <v>31,35</v>
      </c>
      <c r="H12" s="10" t="str">
        <f>+VLOOKUP($B12,Gesamt!$A$5:$H$314,7,FALSE)</f>
        <v>31,06</v>
      </c>
      <c r="I12" s="10" t="str">
        <f>+VLOOKUP($B12,Gesamt!$A$5:$I$314,8,FALSE)</f>
        <v>31,51</v>
      </c>
      <c r="J12" s="10">
        <f>+VLOOKUP($B12,Gesamt!$A$5:$L$314,9,FALSE)</f>
        <v>0</v>
      </c>
      <c r="K12" s="10">
        <f>+VLOOKUP($B12,Gesamt!$A$5:$L$314,10,FALSE)</f>
        <v>0</v>
      </c>
      <c r="L12" s="10">
        <f>+VLOOKUP($B12,Gesamt!$A$5:$L$314,11,FALSE)</f>
        <v>0</v>
      </c>
      <c r="M12" s="10">
        <f t="shared" si="1"/>
        <v>124.99</v>
      </c>
      <c r="N12" s="8">
        <f t="shared" si="2"/>
        <v>-124.99</v>
      </c>
    </row>
    <row r="13" spans="1:14" ht="12.75">
      <c r="A13" s="1">
        <f>IF(M13&gt;0,RANK(N13,N:N),0)</f>
        <v>6</v>
      </c>
      <c r="B13" s="1">
        <v>516</v>
      </c>
      <c r="C13" s="2" t="str">
        <f>+VLOOKUP($B13,Gesamt!$A$5:$D$314,2,FALSE)</f>
        <v>Hinricher</v>
      </c>
      <c r="D13" s="2" t="str">
        <f>+VLOOKUP($B13,Gesamt!$A$5:$D$314,3,FALSE)</f>
        <v>André</v>
      </c>
      <c r="E13" s="1" t="str">
        <f>+VLOOKUP($B13,Gesamt!$A$5:$D$314,4,FALSE)</f>
        <v>Mettingen</v>
      </c>
      <c r="F13" s="10" t="str">
        <f>+VLOOKUP($B13,Gesamt!$A$5:$F$314,5,FALSE)</f>
        <v>31,18</v>
      </c>
      <c r="G13" s="10" t="str">
        <f>+VLOOKUP($B13,Gesamt!$A$5:$G$314,6,FALSE)</f>
        <v>31,49</v>
      </c>
      <c r="H13" s="10" t="str">
        <f>+VLOOKUP($B13,Gesamt!$A$5:$H$314,7,FALSE)</f>
        <v>31,20</v>
      </c>
      <c r="I13" s="10" t="str">
        <f>+VLOOKUP($B13,Gesamt!$A$5:$I$314,8,FALSE)</f>
        <v>31,62</v>
      </c>
      <c r="J13" s="10">
        <f>+VLOOKUP($B13,Gesamt!$A$5:$L$314,9,FALSE)</f>
        <v>0</v>
      </c>
      <c r="K13" s="10">
        <f>+VLOOKUP($B13,Gesamt!$A$5:$L$314,10,FALSE)</f>
        <v>0</v>
      </c>
      <c r="L13" s="10">
        <f>+VLOOKUP($B13,Gesamt!$A$5:$L$314,11,FALSE)</f>
        <v>0</v>
      </c>
      <c r="M13" s="10">
        <f t="shared" si="1"/>
        <v>125.49</v>
      </c>
      <c r="N13" s="8">
        <f t="shared" si="2"/>
        <v>-125.49</v>
      </c>
    </row>
    <row r="14" spans="1:14" ht="12.75">
      <c r="A14" s="1">
        <f>IF(M14&gt;0,RANK(N14,N:N),0)</f>
        <v>7</v>
      </c>
      <c r="B14" s="1">
        <v>513</v>
      </c>
      <c r="C14" s="2" t="str">
        <f>+VLOOKUP($B14,Gesamt!$A$5:$D$314,2,FALSE)</f>
        <v>Tenambergen</v>
      </c>
      <c r="D14" s="2" t="str">
        <f>+VLOOKUP($B14,Gesamt!$A$5:$D$314,3,FALSE)</f>
        <v>Timm</v>
      </c>
      <c r="E14" s="1" t="str">
        <f>+VLOOKUP($B14,Gesamt!$A$5:$D$314,4,FALSE)</f>
        <v>Mettingen</v>
      </c>
      <c r="F14" s="10" t="str">
        <f>+VLOOKUP($B14,Gesamt!$A$5:$F$314,5,FALSE)</f>
        <v>31,20</v>
      </c>
      <c r="G14" s="10" t="str">
        <f>+VLOOKUP($B14,Gesamt!$A$5:$G$314,6,FALSE)</f>
        <v>31,48</v>
      </c>
      <c r="H14" s="10" t="str">
        <f>+VLOOKUP($B14,Gesamt!$A$5:$H$314,7,FALSE)</f>
        <v>31,19</v>
      </c>
      <c r="I14" s="10" t="str">
        <f>+VLOOKUP($B14,Gesamt!$A$5:$I$314,8,FALSE)</f>
        <v>31,66</v>
      </c>
      <c r="J14" s="10">
        <f>+VLOOKUP($B14,Gesamt!$A$5:$L$314,9,FALSE)</f>
        <v>0</v>
      </c>
      <c r="K14" s="10">
        <f>+VLOOKUP($B14,Gesamt!$A$5:$L$314,10,FALSE)</f>
        <v>0</v>
      </c>
      <c r="L14" s="10">
        <f>+VLOOKUP($B14,Gesamt!$A$5:$L$314,11,FALSE)</f>
        <v>0</v>
      </c>
      <c r="M14" s="10">
        <f t="shared" si="1"/>
        <v>125.53</v>
      </c>
      <c r="N14" s="8">
        <f t="shared" si="2"/>
        <v>-125.53</v>
      </c>
    </row>
    <row r="15" spans="1:14" ht="12.75">
      <c r="A15" s="1">
        <f>IF(M15&gt;0,RANK(N15,N:N),0)</f>
        <v>8</v>
      </c>
      <c r="B15" s="1">
        <v>507</v>
      </c>
      <c r="C15" s="2" t="str">
        <f>+VLOOKUP($B15,Gesamt!$A$5:$D$314,2,FALSE)</f>
        <v>Fregin</v>
      </c>
      <c r="D15" s="2" t="str">
        <f>+VLOOKUP($B15,Gesamt!$A$5:$D$314,3,FALSE)</f>
        <v>Helge</v>
      </c>
      <c r="E15" s="1" t="str">
        <f>+VLOOKUP($B15,Gesamt!$A$5:$D$314,4,FALSE)</f>
        <v>Friedrichsfeld</v>
      </c>
      <c r="F15" s="10" t="str">
        <f>+VLOOKUP($B15,Gesamt!$A$5:$F$314,5,FALSE)</f>
        <v>31,79</v>
      </c>
      <c r="G15" s="10" t="str">
        <f>+VLOOKUP($B15,Gesamt!$A$5:$G$314,6,FALSE)</f>
        <v>31,39</v>
      </c>
      <c r="H15" s="10" t="str">
        <f>+VLOOKUP($B15,Gesamt!$A$5:$H$314,7,FALSE)</f>
        <v>31,51</v>
      </c>
      <c r="I15" s="10" t="str">
        <f>+VLOOKUP($B15,Gesamt!$A$5:$I$314,8,FALSE)</f>
        <v>31,68</v>
      </c>
      <c r="J15" s="10">
        <f>+VLOOKUP($B15,Gesamt!$A$5:$L$314,9,FALSE)</f>
        <v>0</v>
      </c>
      <c r="K15" s="10">
        <f>+VLOOKUP($B15,Gesamt!$A$5:$L$314,10,FALSE)</f>
        <v>0</v>
      </c>
      <c r="L15" s="10">
        <f>+VLOOKUP($B15,Gesamt!$A$5:$L$314,11,FALSE)</f>
        <v>0</v>
      </c>
      <c r="M15" s="10">
        <f t="shared" si="1"/>
        <v>126.37</v>
      </c>
      <c r="N15" s="8">
        <f t="shared" si="2"/>
        <v>-126.37</v>
      </c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</sheetData>
  <sheetProtection/>
  <printOptions gridLines="1"/>
  <pageMargins left="0.3937007874015748" right="0.3937007874015748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&amp;CHavixbecker Seifenkistenrennen
&amp;A</oddHeader>
    <oddFooter>&amp;CSeite &amp;P von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3:P36"/>
  <sheetViews>
    <sheetView zoomScale="95" zoomScaleNormal="95" zoomScalePageLayoutView="0" workbookViewId="0" topLeftCell="A1">
      <pane ySplit="7" topLeftCell="BM20" activePane="bottomLeft" state="frozen"/>
      <selection pane="topLeft" activeCell="A1" sqref="A1"/>
      <selection pane="bottomLeft" activeCell="A34" sqref="A34:IV36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2" width="11.421875" style="10" customWidth="1"/>
    <col min="13" max="13" width="11.57421875" style="10" customWidth="1"/>
    <col min="14" max="14" width="10.7109375" style="8" customWidth="1"/>
    <col min="15" max="16" width="13.57421875" style="8" customWidth="1"/>
  </cols>
  <sheetData>
    <row r="1" ht="12.75"/>
    <row r="2" ht="12.75"/>
    <row r="3" ht="12.75">
      <c r="A3" t="s">
        <v>4</v>
      </c>
    </row>
    <row r="4" spans="1:13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</row>
    <row r="5" spans="5:11" ht="12.75">
      <c r="E5" s="1" t="s">
        <v>15</v>
      </c>
      <c r="F5" s="10">
        <f aca="true" t="shared" si="0" ref="F5:K5">MIN(F8:F21)</f>
        <v>32.52</v>
      </c>
      <c r="G5" s="10">
        <f t="shared" si="0"/>
        <v>31.99</v>
      </c>
      <c r="H5" s="10">
        <f t="shared" si="0"/>
        <v>32.33</v>
      </c>
      <c r="I5" s="10">
        <f t="shared" si="0"/>
        <v>31.99</v>
      </c>
      <c r="J5" s="10">
        <f t="shared" si="0"/>
        <v>0</v>
      </c>
      <c r="K5" s="10">
        <f t="shared" si="0"/>
        <v>0</v>
      </c>
    </row>
    <row r="6" ht="12.75"/>
    <row r="7" spans="1:16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16</v>
      </c>
      <c r="M7" s="7" t="s">
        <v>3</v>
      </c>
      <c r="O7" s="9"/>
      <c r="P7" s="9"/>
    </row>
    <row r="8" spans="1:14" ht="12.75">
      <c r="A8" s="1">
        <f aca="true" t="shared" si="1" ref="A8:A36">IF(M8&gt;0,RANK(N8,N$1:N$65536),0)</f>
        <v>4</v>
      </c>
      <c r="B8" s="1">
        <v>102</v>
      </c>
      <c r="C8" s="2" t="str">
        <f>+VLOOKUP($B8,Gesamt!$A$5:$D$314,2,FALSE)</f>
        <v>Förster</v>
      </c>
      <c r="D8" s="2" t="str">
        <f>+VLOOKUP($B8,Gesamt!$A$5:$D$314,3,FALSE)</f>
        <v>Sarah</v>
      </c>
      <c r="E8" s="1" t="str">
        <f>+VLOOKUP($B8,Gesamt!$A$5:$D$314,4,FALSE)</f>
        <v>Kerpen</v>
      </c>
      <c r="F8" s="10" t="str">
        <f>+VLOOKUP($B8,Gesamt!$A$5:$F$314,5,FALSE)</f>
        <v>32,31</v>
      </c>
      <c r="G8" s="10" t="str">
        <f>+VLOOKUP($B8,Gesamt!$A$5:$G$314,6,FALSE)</f>
        <v>32,30</v>
      </c>
      <c r="H8" s="10" t="str">
        <f>+VLOOKUP($B8,Gesamt!$A$5:$H$314,7,FALSE)</f>
        <v>31,64</v>
      </c>
      <c r="I8" s="10">
        <f>+VLOOKUP($B8,Gesamt!$A$5:$I$314,8,FALSE)</f>
        <v>32.19</v>
      </c>
      <c r="J8" s="10">
        <f>+VLOOKUP($B8,Gesamt!$A$5:$L$314,9,FALSE)</f>
        <v>0</v>
      </c>
      <c r="K8" s="10">
        <f>+VLOOKUP($B8,Gesamt!$A$5:$L$314,10,FALSE)</f>
        <v>0</v>
      </c>
      <c r="L8" s="10">
        <f>+VLOOKUP($B8,Gesamt!$A$5:$L$314,11,FALSE)</f>
        <v>0</v>
      </c>
      <c r="M8" s="10">
        <f aca="true" t="shared" si="2" ref="M8:M36">(F8*$F$4+G8*$G$4+H8*$H$4+I8*$I$4+J8*$J$4+K8*$K$4+L8)</f>
        <v>128.44</v>
      </c>
      <c r="N8" s="8">
        <f aca="true" t="shared" si="3" ref="N8:N36">IF(M8&gt;0,M8*-1,-1000)</f>
        <v>-128.44</v>
      </c>
    </row>
    <row r="9" spans="1:14" ht="12.75">
      <c r="A9" s="1">
        <f t="shared" si="1"/>
        <v>8</v>
      </c>
      <c r="B9" s="1">
        <v>103</v>
      </c>
      <c r="C9" s="2" t="str">
        <f>+VLOOKUP($B9,Gesamt!$A$5:$D$314,2,FALSE)</f>
        <v>Osterbrink</v>
      </c>
      <c r="D9" s="2" t="str">
        <f>+VLOOKUP($B9,Gesamt!$A$5:$D$314,3,FALSE)</f>
        <v>Pia-Anna</v>
      </c>
      <c r="E9" s="1" t="str">
        <f>+VLOOKUP($B9,Gesamt!$A$5:$D$314,4,FALSE)</f>
        <v>Mettingen</v>
      </c>
      <c r="F9" s="10" t="str">
        <f>+VLOOKUP($B9,Gesamt!$A$5:$F$314,5,FALSE)</f>
        <v>32,66</v>
      </c>
      <c r="G9" s="10" t="str">
        <f>+VLOOKUP($B9,Gesamt!$A$5:$G$314,6,FALSE)</f>
        <v>32,11</v>
      </c>
      <c r="H9" s="10" t="str">
        <f>+VLOOKUP($B9,Gesamt!$A$5:$H$314,7,FALSE)</f>
        <v>31,94</v>
      </c>
      <c r="I9" s="10">
        <f>+VLOOKUP($B9,Gesamt!$A$5:$I$314,8,FALSE)</f>
        <v>31.99</v>
      </c>
      <c r="J9" s="10">
        <f>+VLOOKUP($B9,Gesamt!$A$5:$L$314,9,FALSE)</f>
        <v>0</v>
      </c>
      <c r="K9" s="10">
        <f>+VLOOKUP($B9,Gesamt!$A$5:$L$314,10,FALSE)</f>
        <v>0</v>
      </c>
      <c r="L9" s="10">
        <f>+VLOOKUP($B9,Gesamt!$A$5:$L$314,11,FALSE)</f>
        <v>0</v>
      </c>
      <c r="M9" s="10">
        <f t="shared" si="2"/>
        <v>128.7</v>
      </c>
      <c r="N9" s="8">
        <f t="shared" si="3"/>
        <v>-128.7</v>
      </c>
    </row>
    <row r="10" spans="1:14" ht="12.75">
      <c r="A10" s="1">
        <f t="shared" si="1"/>
        <v>11</v>
      </c>
      <c r="B10" s="1">
        <v>106</v>
      </c>
      <c r="C10" s="2" t="str">
        <f>+VLOOKUP($B10,Gesamt!$A$5:$D$314,2,FALSE)</f>
        <v>Leismann</v>
      </c>
      <c r="D10" s="2" t="str">
        <f>+VLOOKUP($B10,Gesamt!$A$5:$D$314,3,FALSE)</f>
        <v>Dominik</v>
      </c>
      <c r="E10" s="1" t="str">
        <f>+VLOOKUP($B10,Gesamt!$A$5:$D$314,4,FALSE)</f>
        <v>Mettingen</v>
      </c>
      <c r="F10" s="10" t="str">
        <f>+VLOOKUP($B10,Gesamt!$A$5:$F$314,5,FALSE)</f>
        <v>32,59</v>
      </c>
      <c r="G10" s="10">
        <f>+VLOOKUP($B10,Gesamt!$A$5:$G$314,6,FALSE)</f>
        <v>31.99</v>
      </c>
      <c r="H10" s="10" t="str">
        <f>+VLOOKUP($B10,Gesamt!$A$5:$H$314,7,FALSE)</f>
        <v>32,06</v>
      </c>
      <c r="I10" s="10" t="str">
        <f>+VLOOKUP($B10,Gesamt!$A$5:$I$314,8,FALSE)</f>
        <v>32,25</v>
      </c>
      <c r="J10" s="10">
        <f>+VLOOKUP($B10,Gesamt!$A$5:$L$314,9,FALSE)</f>
        <v>0</v>
      </c>
      <c r="K10" s="10">
        <f>+VLOOKUP($B10,Gesamt!$A$5:$L$314,10,FALSE)</f>
        <v>0</v>
      </c>
      <c r="L10" s="10">
        <f>+VLOOKUP($B10,Gesamt!$A$5:$L$314,11,FALSE)</f>
        <v>0</v>
      </c>
      <c r="M10" s="10">
        <f t="shared" si="2"/>
        <v>128.89</v>
      </c>
      <c r="N10" s="8">
        <f t="shared" si="3"/>
        <v>-128.89</v>
      </c>
    </row>
    <row r="11" spans="1:14" ht="12.75">
      <c r="A11" s="1">
        <f t="shared" si="1"/>
        <v>5</v>
      </c>
      <c r="B11" s="1">
        <v>109</v>
      </c>
      <c r="C11" s="2" t="str">
        <f>+VLOOKUP($B11,Gesamt!$A$5:$D$314,2,FALSE)</f>
        <v>Clausmeier</v>
      </c>
      <c r="D11" s="2" t="str">
        <f>+VLOOKUP($B11,Gesamt!$A$5:$D$314,3,FALSE)</f>
        <v>Kim</v>
      </c>
      <c r="E11" s="1" t="str">
        <f>+VLOOKUP($B11,Gesamt!$A$5:$D$314,4,FALSE)</f>
        <v>Mettingen</v>
      </c>
      <c r="F11" s="10" t="str">
        <f>+VLOOKUP($B11,Gesamt!$A$5:$F$314,5,FALSE)</f>
        <v>32,37</v>
      </c>
      <c r="G11" s="10">
        <f>+VLOOKUP($B11,Gesamt!$A$5:$G$314,6,FALSE)</f>
        <v>32.16</v>
      </c>
      <c r="H11" s="10" t="str">
        <f>+VLOOKUP($B11,Gesamt!$A$5:$H$314,7,FALSE)</f>
        <v>31,73</v>
      </c>
      <c r="I11" s="10" t="str">
        <f>+VLOOKUP($B11,Gesamt!$A$5:$I$314,8,FALSE)</f>
        <v>32,25</v>
      </c>
      <c r="J11" s="10">
        <f>+VLOOKUP($B11,Gesamt!$A$5:$L$314,9,FALSE)</f>
        <v>0</v>
      </c>
      <c r="K11" s="10">
        <f>+VLOOKUP($B11,Gesamt!$A$5:$L$314,10,FALSE)</f>
        <v>0</v>
      </c>
      <c r="L11" s="10">
        <f>+VLOOKUP($B11,Gesamt!$A$5:$L$314,11,FALSE)</f>
        <v>0</v>
      </c>
      <c r="M11" s="10">
        <f t="shared" si="2"/>
        <v>128.51</v>
      </c>
      <c r="N11" s="8">
        <f t="shared" si="3"/>
        <v>-128.51</v>
      </c>
    </row>
    <row r="12" spans="1:14" ht="12.75">
      <c r="A12" s="1">
        <f t="shared" si="1"/>
        <v>9</v>
      </c>
      <c r="B12" s="1">
        <v>110</v>
      </c>
      <c r="C12" s="2" t="str">
        <f>+VLOOKUP($B12,Gesamt!$A$5:$D$314,2,FALSE)</f>
        <v>van Loo</v>
      </c>
      <c r="D12" s="2" t="str">
        <f>+VLOOKUP($B12,Gesamt!$A$5:$D$314,3,FALSE)</f>
        <v>Julian</v>
      </c>
      <c r="E12" s="1" t="str">
        <f>+VLOOKUP($B12,Gesamt!$A$5:$D$314,4,FALSE)</f>
        <v>Kerpen</v>
      </c>
      <c r="F12" s="10" t="str">
        <f>+VLOOKUP($B12,Gesamt!$A$5:$F$314,5,FALSE)</f>
        <v>32,58</v>
      </c>
      <c r="G12" s="10" t="str">
        <f>+VLOOKUP($B12,Gesamt!$A$5:$G$314,6,FALSE)</f>
        <v>31,94</v>
      </c>
      <c r="H12" s="10" t="str">
        <f>+VLOOKUP($B12,Gesamt!$A$5:$H$314,7,FALSE)</f>
        <v>32,27</v>
      </c>
      <c r="I12" s="10" t="str">
        <f>+VLOOKUP($B12,Gesamt!$A$5:$I$314,8,FALSE)</f>
        <v>32,00</v>
      </c>
      <c r="J12" s="10">
        <f>+VLOOKUP($B12,Gesamt!$A$5:$L$314,9,FALSE)</f>
        <v>0</v>
      </c>
      <c r="K12" s="10">
        <f>+VLOOKUP($B12,Gesamt!$A$5:$L$314,10,FALSE)</f>
        <v>0</v>
      </c>
      <c r="L12" s="10">
        <f>+VLOOKUP($B12,Gesamt!$A$5:$L$314,11,FALSE)</f>
        <v>0</v>
      </c>
      <c r="M12" s="10">
        <f t="shared" si="2"/>
        <v>128.79</v>
      </c>
      <c r="N12" s="8">
        <f t="shared" si="3"/>
        <v>-128.79</v>
      </c>
    </row>
    <row r="13" spans="1:14" ht="12.75">
      <c r="A13" s="1">
        <f t="shared" si="1"/>
        <v>10</v>
      </c>
      <c r="B13" s="1">
        <v>112</v>
      </c>
      <c r="C13" s="2" t="str">
        <f>+VLOOKUP($B13,Gesamt!$A$5:$D$314,2,FALSE)</f>
        <v>Vogel</v>
      </c>
      <c r="D13" s="2" t="str">
        <f>+VLOOKUP($B13,Gesamt!$A$5:$D$314,3,FALSE)</f>
        <v>Mirko</v>
      </c>
      <c r="E13" s="1" t="str">
        <f>+VLOOKUP($B13,Gesamt!$A$5:$D$314,4,FALSE)</f>
        <v>Mettingen</v>
      </c>
      <c r="F13" s="10" t="str">
        <f>+VLOOKUP($B13,Gesamt!$A$5:$F$314,5,FALSE)</f>
        <v>32,43</v>
      </c>
      <c r="G13" s="10" t="str">
        <f>+VLOOKUP($B13,Gesamt!$A$5:$G$314,6,FALSE)</f>
        <v>32,05</v>
      </c>
      <c r="H13" s="10" t="str">
        <f>+VLOOKUP($B13,Gesamt!$A$5:$H$314,7,FALSE)</f>
        <v>32,03</v>
      </c>
      <c r="I13" s="10" t="str">
        <f>+VLOOKUP($B13,Gesamt!$A$5:$I$314,8,FALSE)</f>
        <v>32,35</v>
      </c>
      <c r="J13" s="10">
        <f>+VLOOKUP($B13,Gesamt!$A$5:$L$314,9,FALSE)</f>
        <v>0</v>
      </c>
      <c r="K13" s="10">
        <f>+VLOOKUP($B13,Gesamt!$A$5:$L$314,10,FALSE)</f>
        <v>0</v>
      </c>
      <c r="L13" s="10">
        <f>+VLOOKUP($B13,Gesamt!$A$5:$L$314,11,FALSE)</f>
        <v>0</v>
      </c>
      <c r="M13" s="10">
        <f t="shared" si="2"/>
        <v>128.86</v>
      </c>
      <c r="N13" s="8">
        <f t="shared" si="3"/>
        <v>-128.86</v>
      </c>
    </row>
    <row r="14" spans="1:14" ht="12.75">
      <c r="A14" s="1">
        <f t="shared" si="1"/>
        <v>26</v>
      </c>
      <c r="B14" s="1">
        <v>113</v>
      </c>
      <c r="C14" s="2" t="str">
        <f>+VLOOKUP($B14,Gesamt!$A$5:$D$314,2,FALSE)</f>
        <v>Gößling</v>
      </c>
      <c r="D14" s="2" t="str">
        <f>+VLOOKUP($B14,Gesamt!$A$5:$D$314,3,FALSE)</f>
        <v>Jule</v>
      </c>
      <c r="E14" s="1" t="str">
        <f>+VLOOKUP($B14,Gesamt!$A$5:$D$314,4,FALSE)</f>
        <v>Mettingen</v>
      </c>
      <c r="F14" s="10" t="str">
        <f>+VLOOKUP($B14,Gesamt!$A$5:$F$314,5,FALSE)</f>
        <v>32,49</v>
      </c>
      <c r="G14" s="10" t="str">
        <f>+VLOOKUP($B14,Gesamt!$A$5:$G$314,6,FALSE)</f>
        <v>31,99</v>
      </c>
      <c r="H14" s="10" t="str">
        <f>+VLOOKUP($B14,Gesamt!$A$5:$H$314,7,FALSE)</f>
        <v>32,32</v>
      </c>
      <c r="I14" s="10" t="str">
        <f>+VLOOKUP($B14,Gesamt!$A$5:$I$314,8,FALSE)</f>
        <v>34,97</v>
      </c>
      <c r="J14" s="10">
        <f>+VLOOKUP($B14,Gesamt!$A$5:$L$314,9,FALSE)</f>
        <v>0</v>
      </c>
      <c r="K14" s="10">
        <f>+VLOOKUP($B14,Gesamt!$A$5:$L$314,10,FALSE)</f>
        <v>0</v>
      </c>
      <c r="L14" s="10">
        <f>+VLOOKUP($B14,Gesamt!$A$5:$L$314,11,FALSE)</f>
        <v>0</v>
      </c>
      <c r="M14" s="10">
        <f t="shared" si="2"/>
        <v>131.77</v>
      </c>
      <c r="N14" s="8">
        <f t="shared" si="3"/>
        <v>-131.77</v>
      </c>
    </row>
    <row r="15" spans="1:14" ht="12.75">
      <c r="A15" s="1">
        <f t="shared" si="1"/>
        <v>12</v>
      </c>
      <c r="B15" s="1">
        <v>116</v>
      </c>
      <c r="C15" s="2" t="str">
        <f>+VLOOKUP($B15,Gesamt!$A$5:$D$314,2,FALSE)</f>
        <v>Lange</v>
      </c>
      <c r="D15" s="2" t="str">
        <f>+VLOOKUP($B15,Gesamt!$A$5:$D$314,3,FALSE)</f>
        <v>Florian</v>
      </c>
      <c r="E15" s="1" t="str">
        <f>+VLOOKUP($B15,Gesamt!$A$5:$D$314,4,FALSE)</f>
        <v>Mettingen</v>
      </c>
      <c r="F15" s="10" t="str">
        <f>+VLOOKUP($B15,Gesamt!$A$5:$F$314,5,FALSE)</f>
        <v>32,11</v>
      </c>
      <c r="G15" s="10" t="str">
        <f>+VLOOKUP($B15,Gesamt!$A$5:$G$314,6,FALSE)</f>
        <v>32,25</v>
      </c>
      <c r="H15" s="10" t="str">
        <f>+VLOOKUP($B15,Gesamt!$A$5:$H$314,7,FALSE)</f>
        <v>32,18</v>
      </c>
      <c r="I15" s="10" t="str">
        <f>+VLOOKUP($B15,Gesamt!$A$5:$I$314,8,FALSE)</f>
        <v>32,36</v>
      </c>
      <c r="J15" s="10">
        <f>+VLOOKUP($B15,Gesamt!$A$5:$L$314,9,FALSE)</f>
        <v>0</v>
      </c>
      <c r="K15" s="10">
        <f>+VLOOKUP($B15,Gesamt!$A$5:$L$314,10,FALSE)</f>
        <v>0</v>
      </c>
      <c r="L15" s="10">
        <f>+VLOOKUP($B15,Gesamt!$A$5:$L$314,11,FALSE)</f>
        <v>0</v>
      </c>
      <c r="M15" s="10">
        <f t="shared" si="2"/>
        <v>128.9</v>
      </c>
      <c r="N15" s="8">
        <f t="shared" si="3"/>
        <v>-128.9</v>
      </c>
    </row>
    <row r="16" spans="1:14" ht="12.75">
      <c r="A16" s="1">
        <f t="shared" si="1"/>
        <v>3</v>
      </c>
      <c r="B16" s="1">
        <v>119</v>
      </c>
      <c r="C16" s="2" t="str">
        <f>+VLOOKUP($B16,Gesamt!$A$5:$D$314,2,FALSE)</f>
        <v>Müller</v>
      </c>
      <c r="D16" s="2" t="str">
        <f>+VLOOKUP($B16,Gesamt!$A$5:$D$314,3,FALSE)</f>
        <v>Julian</v>
      </c>
      <c r="E16" s="1" t="str">
        <f>+VLOOKUP($B16,Gesamt!$A$5:$D$314,4,FALSE)</f>
        <v>Friedrichsfeld</v>
      </c>
      <c r="F16" s="10" t="str">
        <f>+VLOOKUP($B16,Gesamt!$A$5:$F$314,5,FALSE)</f>
        <v>32,33</v>
      </c>
      <c r="G16" s="10" t="str">
        <f>+VLOOKUP($B16,Gesamt!$A$5:$G$314,6,FALSE)</f>
        <v>31,79</v>
      </c>
      <c r="H16" s="10" t="str">
        <f>+VLOOKUP($B16,Gesamt!$A$5:$H$314,7,FALSE)</f>
        <v>32,28</v>
      </c>
      <c r="I16" s="10" t="str">
        <f>+VLOOKUP($B16,Gesamt!$A$5:$I$314,8,FALSE)</f>
        <v>32,03</v>
      </c>
      <c r="J16" s="10">
        <f>+VLOOKUP($B16,Gesamt!$A$5:$L$314,9,FALSE)</f>
        <v>0</v>
      </c>
      <c r="K16" s="10">
        <f>+VLOOKUP($B16,Gesamt!$A$5:$L$314,10,FALSE)</f>
        <v>0</v>
      </c>
      <c r="L16" s="10">
        <f>+VLOOKUP($B16,Gesamt!$A$5:$L$314,11,FALSE)</f>
        <v>0</v>
      </c>
      <c r="M16" s="10">
        <f t="shared" si="2"/>
        <v>128.43</v>
      </c>
      <c r="N16" s="8">
        <f t="shared" si="3"/>
        <v>-128.43</v>
      </c>
    </row>
    <row r="17" spans="1:14" ht="12.75">
      <c r="A17" s="1">
        <f t="shared" si="1"/>
        <v>18</v>
      </c>
      <c r="B17" s="1">
        <v>122</v>
      </c>
      <c r="C17" s="2" t="str">
        <f>+VLOOKUP($B17,Gesamt!$A$5:$D$314,2,FALSE)</f>
        <v>Kelch</v>
      </c>
      <c r="D17" s="2" t="str">
        <f>+VLOOKUP($B17,Gesamt!$A$5:$D$314,3,FALSE)</f>
        <v>Ricarda</v>
      </c>
      <c r="E17" s="1" t="str">
        <f>+VLOOKUP($B17,Gesamt!$A$5:$D$314,4,FALSE)</f>
        <v>Bergkamen</v>
      </c>
      <c r="F17" s="10" t="str">
        <f>+VLOOKUP($B17,Gesamt!$A$5:$F$314,5,FALSE)</f>
        <v>32,58</v>
      </c>
      <c r="G17" s="10" t="str">
        <f>+VLOOKUP($B17,Gesamt!$A$5:$G$314,6,FALSE)</f>
        <v>31,86</v>
      </c>
      <c r="H17" s="10" t="str">
        <f>+VLOOKUP($B17,Gesamt!$A$5:$H$314,7,FALSE)</f>
        <v>32,38</v>
      </c>
      <c r="I17" s="10">
        <f>+VLOOKUP($B17,Gesamt!$A$5:$I$314,8,FALSE)</f>
        <v>32.28</v>
      </c>
      <c r="J17" s="10">
        <f>+VLOOKUP($B17,Gesamt!$A$5:$L$314,9,FALSE)</f>
        <v>0</v>
      </c>
      <c r="K17" s="10">
        <f>+VLOOKUP($B17,Gesamt!$A$5:$L$314,10,FALSE)</f>
        <v>0</v>
      </c>
      <c r="L17" s="10">
        <f>+VLOOKUP($B17,Gesamt!$A$5:$L$314,11,FALSE)</f>
        <v>0</v>
      </c>
      <c r="M17" s="10">
        <f t="shared" si="2"/>
        <v>129.1</v>
      </c>
      <c r="N17" s="8">
        <f t="shared" si="3"/>
        <v>-129.1</v>
      </c>
    </row>
    <row r="18" spans="1:14" ht="12.75">
      <c r="A18" s="1">
        <f t="shared" si="1"/>
        <v>1</v>
      </c>
      <c r="B18" s="1">
        <v>126</v>
      </c>
      <c r="C18" s="2" t="str">
        <f>+VLOOKUP($B18,Gesamt!$A$5:$D$314,2,FALSE)</f>
        <v>Eickmann</v>
      </c>
      <c r="D18" s="2" t="str">
        <f>+VLOOKUP($B18,Gesamt!$A$5:$D$314,3,FALSE)</f>
        <v>Morten</v>
      </c>
      <c r="E18" s="1" t="str">
        <f>+VLOOKUP($B18,Gesamt!$A$5:$D$314,4,FALSE)</f>
        <v>Bad Bentheim</v>
      </c>
      <c r="F18" s="10" t="str">
        <f>+VLOOKUP($B18,Gesamt!$A$5:$F$314,5,FALSE)</f>
        <v>32,09</v>
      </c>
      <c r="G18" s="10" t="str">
        <f>+VLOOKUP($B18,Gesamt!$A$5:$G$314,6,FALSE)</f>
        <v>31,97</v>
      </c>
      <c r="H18" s="10" t="str">
        <f>+VLOOKUP($B18,Gesamt!$A$5:$H$314,7,FALSE)</f>
        <v>32,05</v>
      </c>
      <c r="I18" s="10" t="str">
        <f>+VLOOKUP($B18,Gesamt!$A$5:$I$314,8,FALSE)</f>
        <v>32,26</v>
      </c>
      <c r="J18" s="10">
        <f>+VLOOKUP($B18,Gesamt!$A$5:$L$314,9,FALSE)</f>
        <v>0</v>
      </c>
      <c r="K18" s="10">
        <f>+VLOOKUP($B18,Gesamt!$A$5:$L$314,10,FALSE)</f>
        <v>0</v>
      </c>
      <c r="L18" s="10">
        <f>+VLOOKUP($B18,Gesamt!$A$5:$L$314,11,FALSE)</f>
        <v>0</v>
      </c>
      <c r="M18" s="10">
        <f t="shared" si="2"/>
        <v>128.37</v>
      </c>
      <c r="N18" s="8">
        <f t="shared" si="3"/>
        <v>-128.37</v>
      </c>
    </row>
    <row r="19" spans="1:14" ht="12.75">
      <c r="A19" s="1">
        <f t="shared" si="1"/>
        <v>22</v>
      </c>
      <c r="B19" s="1">
        <v>127</v>
      </c>
      <c r="C19" s="2" t="str">
        <f>+VLOOKUP($B19,Gesamt!$A$5:$D$314,2,FALSE)</f>
        <v>Kues</v>
      </c>
      <c r="D19" s="2" t="str">
        <f>+VLOOKUP($B19,Gesamt!$A$5:$D$314,3,FALSE)</f>
        <v>Jonas</v>
      </c>
      <c r="E19" s="1" t="str">
        <f>+VLOOKUP($B19,Gesamt!$A$5:$D$314,4,FALSE)</f>
        <v>Bad Bentheim</v>
      </c>
      <c r="F19" s="10">
        <f>+VLOOKUP($B19,Gesamt!$A$5:$F$314,5,FALSE)</f>
        <v>32.52</v>
      </c>
      <c r="G19" s="10" t="str">
        <f>+VLOOKUP($B19,Gesamt!$A$5:$G$314,6,FALSE)</f>
        <v>31,97</v>
      </c>
      <c r="H19" s="10">
        <f>+VLOOKUP($B19,Gesamt!$A$5:$H$314,7,FALSE)</f>
        <v>32.33</v>
      </c>
      <c r="I19" s="10" t="str">
        <f>+VLOOKUP($B19,Gesamt!$A$5:$I$314,8,FALSE)</f>
        <v>32,39</v>
      </c>
      <c r="J19" s="10">
        <f>+VLOOKUP($B19,Gesamt!$A$5:$L$314,9,FALSE)</f>
        <v>0</v>
      </c>
      <c r="K19" s="10">
        <f>+VLOOKUP($B19,Gesamt!$A$5:$L$314,10,FALSE)</f>
        <v>0</v>
      </c>
      <c r="L19" s="10">
        <f>+VLOOKUP($B19,Gesamt!$A$5:$L$314,11,FALSE)</f>
        <v>0</v>
      </c>
      <c r="M19" s="10">
        <f t="shared" si="2"/>
        <v>129.21</v>
      </c>
      <c r="N19" s="8">
        <f t="shared" si="3"/>
        <v>-129.21</v>
      </c>
    </row>
    <row r="20" spans="1:14" ht="12.75">
      <c r="A20" s="1">
        <f t="shared" si="1"/>
        <v>21</v>
      </c>
      <c r="B20" s="1">
        <v>134</v>
      </c>
      <c r="C20" s="2" t="str">
        <f>+VLOOKUP($B20,Gesamt!$A$5:$D$314,2,FALSE)</f>
        <v>Schwengers</v>
      </c>
      <c r="D20" s="2" t="str">
        <f>+VLOOKUP($B20,Gesamt!$A$5:$D$314,3,FALSE)</f>
        <v>Maximilian</v>
      </c>
      <c r="E20" s="1" t="str">
        <f>+VLOOKUP($B20,Gesamt!$A$5:$D$314,4,FALSE)</f>
        <v>Viersen</v>
      </c>
      <c r="F20" s="10" t="str">
        <f>+VLOOKUP($B20,Gesamt!$A$5:$F$314,5,FALSE)</f>
        <v>32,31</v>
      </c>
      <c r="G20" s="10">
        <f>+VLOOKUP($B20,Gesamt!$A$5:$G$314,6,FALSE)</f>
        <v>32.34</v>
      </c>
      <c r="H20" s="10" t="str">
        <f>+VLOOKUP($B20,Gesamt!$A$5:$H$314,7,FALSE)</f>
        <v>32,10</v>
      </c>
      <c r="I20" s="10">
        <f>+VLOOKUP($B20,Gesamt!$A$5:$I$314,8,FALSE)</f>
        <v>32.44</v>
      </c>
      <c r="J20" s="10">
        <f>+VLOOKUP($B20,Gesamt!$A$5:$L$314,9,FALSE)</f>
        <v>0</v>
      </c>
      <c r="K20" s="10">
        <f>+VLOOKUP($B20,Gesamt!$A$5:$L$314,10,FALSE)</f>
        <v>0</v>
      </c>
      <c r="L20" s="10">
        <f>+VLOOKUP($B20,Gesamt!$A$5:$L$314,11,FALSE)</f>
        <v>0</v>
      </c>
      <c r="M20" s="10">
        <f t="shared" si="2"/>
        <v>129.19</v>
      </c>
      <c r="N20" s="8">
        <f t="shared" si="3"/>
        <v>-129.19</v>
      </c>
    </row>
    <row r="21" spans="1:14" ht="12.75">
      <c r="A21" s="1">
        <f t="shared" si="1"/>
        <v>7</v>
      </c>
      <c r="B21" s="1">
        <v>140</v>
      </c>
      <c r="C21" s="2" t="str">
        <f>+VLOOKUP($B21,Gesamt!$A$5:$D$314,2,FALSE)</f>
        <v>Honscha</v>
      </c>
      <c r="D21" s="2" t="str">
        <f>+VLOOKUP($B21,Gesamt!$A$5:$D$314,3,FALSE)</f>
        <v>Mara</v>
      </c>
      <c r="E21" s="1" t="str">
        <f>+VLOOKUP($B21,Gesamt!$A$5:$D$314,4,FALSE)</f>
        <v>Simmerath</v>
      </c>
      <c r="F21" s="10" t="str">
        <f>+VLOOKUP($B21,Gesamt!$A$5:$F$314,5,FALSE)</f>
        <v>32,39</v>
      </c>
      <c r="G21" s="10" t="str">
        <f>+VLOOKUP($B21,Gesamt!$A$5:$G$314,6,FALSE)</f>
        <v>31,75</v>
      </c>
      <c r="H21" s="10">
        <f>+VLOOKUP($B21,Gesamt!$A$5:$H$314,7,FALSE)</f>
        <v>32.35</v>
      </c>
      <c r="I21" s="10" t="str">
        <f>+VLOOKUP($B21,Gesamt!$A$5:$I$314,8,FALSE)</f>
        <v>32,12</v>
      </c>
      <c r="J21" s="10">
        <f>+VLOOKUP($B21,Gesamt!$A$5:$L$314,9,FALSE)</f>
        <v>0</v>
      </c>
      <c r="K21" s="10">
        <f>+VLOOKUP($B21,Gesamt!$A$5:$L$314,10,FALSE)</f>
        <v>0</v>
      </c>
      <c r="L21" s="10">
        <f>+VLOOKUP($B21,Gesamt!$A$5:$L$314,11,FALSE)</f>
        <v>0</v>
      </c>
      <c r="M21" s="10">
        <f t="shared" si="2"/>
        <v>128.61</v>
      </c>
      <c r="N21" s="8">
        <f t="shared" si="3"/>
        <v>-128.61</v>
      </c>
    </row>
    <row r="22" spans="1:14" ht="12.75">
      <c r="A22" s="1">
        <f t="shared" si="1"/>
        <v>23</v>
      </c>
      <c r="B22" s="1">
        <v>142</v>
      </c>
      <c r="C22" s="2" t="str">
        <f>+VLOOKUP($B22,Gesamt!$A$5:$D$314,2,FALSE)</f>
        <v>Eickmann</v>
      </c>
      <c r="D22" s="2" t="str">
        <f>+VLOOKUP($B22,Gesamt!$A$5:$D$314,3,FALSE)</f>
        <v>Torben</v>
      </c>
      <c r="E22" s="1" t="str">
        <f>+VLOOKUP($B22,Gesamt!$A$5:$D$314,4,FALSE)</f>
        <v>Bad Bentheim</v>
      </c>
      <c r="F22" s="10">
        <f>+VLOOKUP($B22,Gesamt!$A$5:$F$314,5,FALSE)</f>
        <v>32.47</v>
      </c>
      <c r="G22" s="10" t="str">
        <f>+VLOOKUP($B22,Gesamt!$A$5:$G$314,6,FALSE)</f>
        <v>32,08</v>
      </c>
      <c r="H22" s="10">
        <f>+VLOOKUP($B22,Gesamt!$A$5:$H$314,7,FALSE)</f>
        <v>32.2</v>
      </c>
      <c r="I22" s="10" t="str">
        <f>+VLOOKUP($B22,Gesamt!$A$5:$I$314,8,FALSE)</f>
        <v>32,65</v>
      </c>
      <c r="J22" s="10">
        <f>+VLOOKUP($B22,Gesamt!$A$5:$L$314,9,FALSE)</f>
        <v>0</v>
      </c>
      <c r="K22" s="10">
        <f>+VLOOKUP($B22,Gesamt!$A$5:$L$314,10,FALSE)</f>
        <v>0</v>
      </c>
      <c r="L22" s="10">
        <f>+VLOOKUP($B22,Gesamt!$A$5:$L$314,11,FALSE)</f>
        <v>0</v>
      </c>
      <c r="M22" s="10">
        <f t="shared" si="2"/>
        <v>129.4</v>
      </c>
      <c r="N22" s="8">
        <f t="shared" si="3"/>
        <v>-129.4</v>
      </c>
    </row>
    <row r="23" spans="1:14" ht="12.75">
      <c r="A23" s="1">
        <f t="shared" si="1"/>
        <v>20</v>
      </c>
      <c r="B23" s="1">
        <v>155</v>
      </c>
      <c r="C23" s="2" t="str">
        <f>+VLOOKUP($B23,Gesamt!$A$5:$D$314,2,FALSE)</f>
        <v>Garritsen</v>
      </c>
      <c r="D23" s="2" t="str">
        <f>+VLOOKUP($B23,Gesamt!$A$5:$D$314,3,FALSE)</f>
        <v>Christoph</v>
      </c>
      <c r="E23" s="1" t="str">
        <f>+VLOOKUP($B23,Gesamt!$A$5:$D$314,4,FALSE)</f>
        <v>Bad Bentheim</v>
      </c>
      <c r="F23" s="10" t="str">
        <f>+VLOOKUP($B23,Gesamt!$A$5:$F$314,5,FALSE)</f>
        <v>32,64</v>
      </c>
      <c r="G23" s="10" t="str">
        <f>+VLOOKUP($B23,Gesamt!$A$5:$G$314,6,FALSE)</f>
        <v>31,90</v>
      </c>
      <c r="H23" s="10" t="str">
        <f>+VLOOKUP($B23,Gesamt!$A$5:$H$314,7,FALSE)</f>
        <v>32,45</v>
      </c>
      <c r="I23" s="10" t="str">
        <f>+VLOOKUP($B23,Gesamt!$A$5:$I$314,8,FALSE)</f>
        <v>32,15</v>
      </c>
      <c r="J23" s="10">
        <f>+VLOOKUP($B23,Gesamt!$A$5:$L$314,9,FALSE)</f>
        <v>0</v>
      </c>
      <c r="K23" s="10">
        <f>+VLOOKUP($B23,Gesamt!$A$5:$L$314,10,FALSE)</f>
        <v>0</v>
      </c>
      <c r="L23" s="10">
        <f>+VLOOKUP($B23,Gesamt!$A$5:$L$314,11,FALSE)</f>
        <v>0</v>
      </c>
      <c r="M23" s="10">
        <f t="shared" si="2"/>
        <v>129.14</v>
      </c>
      <c r="N23" s="8">
        <f t="shared" si="3"/>
        <v>-129.14</v>
      </c>
    </row>
    <row r="24" spans="1:14" ht="12.75">
      <c r="A24" s="1">
        <f t="shared" si="1"/>
        <v>17</v>
      </c>
      <c r="B24" s="1">
        <v>156</v>
      </c>
      <c r="C24" s="2" t="str">
        <f>+VLOOKUP($B24,Gesamt!$A$5:$D$314,2,FALSE)</f>
        <v>Müller</v>
      </c>
      <c r="D24" s="2" t="str">
        <f>+VLOOKUP($B24,Gesamt!$A$5:$D$314,3,FALSE)</f>
        <v>Franziska</v>
      </c>
      <c r="E24" s="1" t="str">
        <f>+VLOOKUP($B24,Gesamt!$A$5:$D$314,4,FALSE)</f>
        <v>Friedrichsfeld</v>
      </c>
      <c r="F24" s="10" t="str">
        <f>+VLOOKUP($B24,Gesamt!$A$5:$F$314,5,FALSE)</f>
        <v>32,35</v>
      </c>
      <c r="G24" s="10" t="str">
        <f>+VLOOKUP($B24,Gesamt!$A$5:$G$314,6,FALSE)</f>
        <v>32,14</v>
      </c>
      <c r="H24" s="10">
        <f>+VLOOKUP($B24,Gesamt!$A$5:$H$314,7,FALSE)</f>
        <v>32.17</v>
      </c>
      <c r="I24" s="10" t="str">
        <f>+VLOOKUP($B24,Gesamt!$A$5:$I$314,8,FALSE)</f>
        <v>32,37</v>
      </c>
      <c r="J24" s="10">
        <f>+VLOOKUP($B24,Gesamt!$A$5:$L$314,9,FALSE)</f>
        <v>0</v>
      </c>
      <c r="K24" s="10">
        <f>+VLOOKUP($B24,Gesamt!$A$5:$L$314,10,FALSE)</f>
        <v>0</v>
      </c>
      <c r="L24" s="10">
        <f>+VLOOKUP($B24,Gesamt!$A$5:$L$314,11,FALSE)</f>
        <v>0</v>
      </c>
      <c r="M24" s="10">
        <f t="shared" si="2"/>
        <v>129.03</v>
      </c>
      <c r="N24" s="8">
        <f t="shared" si="3"/>
        <v>-129.03</v>
      </c>
    </row>
    <row r="25" spans="1:14" ht="12.75">
      <c r="A25" s="1">
        <f t="shared" si="1"/>
        <v>14</v>
      </c>
      <c r="B25" s="1">
        <v>157</v>
      </c>
      <c r="C25" s="2" t="str">
        <f>+VLOOKUP($B25,Gesamt!$A$5:$D$314,2,FALSE)</f>
        <v>Honscha</v>
      </c>
      <c r="D25" s="2" t="str">
        <f>+VLOOKUP($B25,Gesamt!$A$5:$D$314,3,FALSE)</f>
        <v>Malte</v>
      </c>
      <c r="E25" s="1" t="str">
        <f>+VLOOKUP($B25,Gesamt!$A$5:$D$314,4,FALSE)</f>
        <v>Simmerath</v>
      </c>
      <c r="F25" s="10" t="str">
        <f>+VLOOKUP($B25,Gesamt!$A$5:$F$314,5,FALSE)</f>
        <v>32,44</v>
      </c>
      <c r="G25" s="10" t="str">
        <f>+VLOOKUP($B25,Gesamt!$A$5:$G$314,6,FALSE)</f>
        <v>32,00</v>
      </c>
      <c r="H25" s="10">
        <f>+VLOOKUP($B25,Gesamt!$A$5:$H$314,7,FALSE)</f>
        <v>32.3</v>
      </c>
      <c r="I25" s="10" t="str">
        <f>+VLOOKUP($B25,Gesamt!$A$5:$I$314,8,FALSE)</f>
        <v>32,22</v>
      </c>
      <c r="J25" s="10">
        <f>+VLOOKUP($B25,Gesamt!$A$5:$L$314,9,FALSE)</f>
        <v>0</v>
      </c>
      <c r="K25" s="10">
        <f>+VLOOKUP($B25,Gesamt!$A$5:$L$314,10,FALSE)</f>
        <v>0</v>
      </c>
      <c r="L25" s="10">
        <f>+VLOOKUP($B25,Gesamt!$A$5:$L$314,11,FALSE)</f>
        <v>0</v>
      </c>
      <c r="M25" s="10">
        <f t="shared" si="2"/>
        <v>128.96</v>
      </c>
      <c r="N25" s="8">
        <f t="shared" si="3"/>
        <v>-128.96</v>
      </c>
    </row>
    <row r="26" spans="1:14" ht="12.75">
      <c r="A26" s="1">
        <f t="shared" si="1"/>
        <v>2</v>
      </c>
      <c r="B26" s="1">
        <v>162</v>
      </c>
      <c r="C26" s="2" t="str">
        <f>+VLOOKUP($B26,Gesamt!$A$5:$D$314,2,FALSE)</f>
        <v>Vogel</v>
      </c>
      <c r="D26" s="2" t="str">
        <f>+VLOOKUP($B26,Gesamt!$A$5:$D$314,3,FALSE)</f>
        <v>Johanna</v>
      </c>
      <c r="E26" s="1" t="str">
        <f>+VLOOKUP($B26,Gesamt!$A$5:$D$314,4,FALSE)</f>
        <v>Mettingen</v>
      </c>
      <c r="F26" s="10" t="str">
        <f>+VLOOKUP($B26,Gesamt!$A$5:$F$314,5,FALSE)</f>
        <v>32,15</v>
      </c>
      <c r="G26" s="10" t="str">
        <f>+VLOOKUP($B26,Gesamt!$A$5:$G$314,6,FALSE)</f>
        <v>31,96</v>
      </c>
      <c r="H26" s="10">
        <f>+VLOOKUP($B26,Gesamt!$A$5:$H$314,7,FALSE)</f>
        <v>32.02</v>
      </c>
      <c r="I26" s="10" t="str">
        <f>+VLOOKUP($B26,Gesamt!$A$5:$I$314,8,FALSE)</f>
        <v>32,28</v>
      </c>
      <c r="J26" s="10">
        <f>+VLOOKUP($B26,Gesamt!$A$5:$L$314,9,FALSE)</f>
        <v>0</v>
      </c>
      <c r="K26" s="10">
        <f>+VLOOKUP($B26,Gesamt!$A$5:$L$314,10,FALSE)</f>
        <v>0</v>
      </c>
      <c r="L26" s="10">
        <f>+VLOOKUP($B26,Gesamt!$A$5:$L$314,11,FALSE)</f>
        <v>0</v>
      </c>
      <c r="M26" s="10">
        <f t="shared" si="2"/>
        <v>128.41</v>
      </c>
      <c r="N26" s="8">
        <f t="shared" si="3"/>
        <v>-128.41</v>
      </c>
    </row>
    <row r="27" spans="1:14" ht="12.75">
      <c r="A27" s="1">
        <f t="shared" si="1"/>
        <v>6</v>
      </c>
      <c r="B27" s="1">
        <v>111</v>
      </c>
      <c r="C27" s="2" t="str">
        <f>+VLOOKUP($B27,Gesamt!$A$5:$D$314,2,FALSE)</f>
        <v>Ricker</v>
      </c>
      <c r="D27" s="2" t="str">
        <f>+VLOOKUP($B27,Gesamt!$A$5:$D$314,3,FALSE)</f>
        <v>Oliver</v>
      </c>
      <c r="E27" s="1" t="str">
        <f>+VLOOKUP($B27,Gesamt!$A$5:$D$314,4,FALSE)</f>
        <v>Havixbeck</v>
      </c>
      <c r="F27" s="10" t="str">
        <f>+VLOOKUP($B27,Gesamt!$A$5:$F$314,5,FALSE)</f>
        <v>32,58</v>
      </c>
      <c r="G27" s="10" t="str">
        <f>+VLOOKUP($B27,Gesamt!$A$5:$G$314,6,FALSE)</f>
        <v>32,17</v>
      </c>
      <c r="H27" s="10" t="str">
        <f>+VLOOKUP($B27,Gesamt!$A$5:$H$314,7,FALSE)</f>
        <v>31,69</v>
      </c>
      <c r="I27" s="10" t="str">
        <f>+VLOOKUP($B27,Gesamt!$A$5:$I$314,8,FALSE)</f>
        <v>32,16</v>
      </c>
      <c r="J27" s="10">
        <f>+VLOOKUP($B27,Gesamt!$A$5:$L$314,9,FALSE)</f>
        <v>0</v>
      </c>
      <c r="K27" s="10">
        <f>+VLOOKUP($B27,Gesamt!$A$5:$L$314,10,FALSE)</f>
        <v>0</v>
      </c>
      <c r="L27" s="10">
        <f>+VLOOKUP($B27,Gesamt!$A$5:$L$314,11,FALSE)</f>
        <v>0</v>
      </c>
      <c r="M27" s="10">
        <f t="shared" si="2"/>
        <v>128.6</v>
      </c>
      <c r="N27" s="8">
        <f t="shared" si="3"/>
        <v>-128.6</v>
      </c>
    </row>
    <row r="28" spans="1:14" ht="12.75">
      <c r="A28" s="1">
        <f t="shared" si="1"/>
        <v>24</v>
      </c>
      <c r="B28" s="1">
        <v>125</v>
      </c>
      <c r="C28" s="2" t="str">
        <f>+VLOOKUP($B28,Gesamt!$A$5:$D$314,2,FALSE)</f>
        <v>Brüggemann</v>
      </c>
      <c r="D28" s="2" t="str">
        <f>+VLOOKUP($B28,Gesamt!$A$5:$D$314,3,FALSE)</f>
        <v>Jenny</v>
      </c>
      <c r="E28" s="1" t="str">
        <f>+VLOOKUP($B28,Gesamt!$A$5:$D$314,4,FALSE)</f>
        <v>Havixbeck</v>
      </c>
      <c r="F28" s="10" t="str">
        <f>+VLOOKUP($B28,Gesamt!$A$5:$F$314,5,FALSE)</f>
        <v>32,79</v>
      </c>
      <c r="G28" s="10" t="str">
        <f>+VLOOKUP($B28,Gesamt!$A$5:$G$314,6,FALSE)</f>
        <v>32,81</v>
      </c>
      <c r="H28" s="10" t="str">
        <f>+VLOOKUP($B28,Gesamt!$A$5:$H$314,7,FALSE)</f>
        <v>31,80</v>
      </c>
      <c r="I28" s="10" t="str">
        <f>+VLOOKUP($B28,Gesamt!$A$5:$I$314,8,FALSE)</f>
        <v>32,76</v>
      </c>
      <c r="J28" s="10">
        <f>+VLOOKUP($B28,Gesamt!$A$5:$L$314,9,FALSE)</f>
        <v>0</v>
      </c>
      <c r="K28" s="10">
        <f>+VLOOKUP($B28,Gesamt!$A$5:$L$314,10,FALSE)</f>
        <v>0</v>
      </c>
      <c r="L28" s="10">
        <f>+VLOOKUP($B28,Gesamt!$A$5:$L$314,11,FALSE)</f>
        <v>0</v>
      </c>
      <c r="M28" s="10">
        <f t="shared" si="2"/>
        <v>130.16</v>
      </c>
      <c r="N28" s="8">
        <f t="shared" si="3"/>
        <v>-130.16</v>
      </c>
    </row>
    <row r="29" spans="1:14" ht="12.75">
      <c r="A29" s="1">
        <f t="shared" si="1"/>
        <v>13</v>
      </c>
      <c r="B29" s="1">
        <v>131</v>
      </c>
      <c r="C29" s="2" t="str">
        <f>+VLOOKUP($B29,Gesamt!$A$5:$D$314,2,FALSE)</f>
        <v>Valtwies</v>
      </c>
      <c r="D29" s="2" t="str">
        <f>+VLOOKUP($B29,Gesamt!$A$5:$D$314,3,FALSE)</f>
        <v>Tom</v>
      </c>
      <c r="E29" s="1" t="str">
        <f>+VLOOKUP($B29,Gesamt!$A$5:$D$314,4,FALSE)</f>
        <v>Havixbeck</v>
      </c>
      <c r="F29" s="10">
        <f>+VLOOKUP($B29,Gesamt!$A$5:$F$314,5,FALSE)</f>
        <v>32.81</v>
      </c>
      <c r="G29" s="10">
        <f>+VLOOKUP($B29,Gesamt!$A$5:$G$314,6,FALSE)</f>
        <v>32.1</v>
      </c>
      <c r="H29" s="10" t="str">
        <f>+VLOOKUP($B29,Gesamt!$A$5:$H$314,7,FALSE)</f>
        <v>31,90</v>
      </c>
      <c r="I29" s="10">
        <f>+VLOOKUP($B29,Gesamt!$A$5:$I$314,8,FALSE)</f>
        <v>32.14</v>
      </c>
      <c r="J29" s="10">
        <f>+VLOOKUP($B29,Gesamt!$A$5:$L$314,9,FALSE)</f>
        <v>0</v>
      </c>
      <c r="K29" s="10">
        <f>+VLOOKUP($B29,Gesamt!$A$5:$L$314,10,FALSE)</f>
        <v>0</v>
      </c>
      <c r="L29" s="10">
        <f>+VLOOKUP($B29,Gesamt!$A$5:$L$314,11,FALSE)</f>
        <v>0</v>
      </c>
      <c r="M29" s="10">
        <f t="shared" si="2"/>
        <v>128.95</v>
      </c>
      <c r="N29" s="8">
        <f t="shared" si="3"/>
        <v>-128.95</v>
      </c>
    </row>
    <row r="30" spans="1:14" ht="12.75">
      <c r="A30" s="1">
        <f t="shared" si="1"/>
        <v>16</v>
      </c>
      <c r="B30" s="1">
        <v>133</v>
      </c>
      <c r="C30" s="2" t="str">
        <f>+VLOOKUP($B30,Gesamt!$A$5:$D$314,2,FALSE)</f>
        <v>Overwaul</v>
      </c>
      <c r="D30" s="2" t="str">
        <f>+VLOOKUP($B30,Gesamt!$A$5:$D$314,3,FALSE)</f>
        <v>Marius</v>
      </c>
      <c r="E30" s="1" t="str">
        <f>+VLOOKUP($B30,Gesamt!$A$5:$D$314,4,FALSE)</f>
        <v>Havixbeck</v>
      </c>
      <c r="F30" s="10">
        <f>+VLOOKUP($B30,Gesamt!$A$5:$F$314,5,FALSE)</f>
        <v>32.52</v>
      </c>
      <c r="G30" s="10">
        <f>+VLOOKUP($B30,Gesamt!$A$5:$G$314,6,FALSE)</f>
        <v>32.47</v>
      </c>
      <c r="H30" s="10" t="str">
        <f>+VLOOKUP($B30,Gesamt!$A$5:$H$314,7,FALSE)</f>
        <v>31,61</v>
      </c>
      <c r="I30" s="10">
        <f>+VLOOKUP($B30,Gesamt!$A$5:$I$314,8,FALSE)</f>
        <v>32.42</v>
      </c>
      <c r="J30" s="10">
        <f>+VLOOKUP($B30,Gesamt!$A$5:$L$314,9,FALSE)</f>
        <v>0</v>
      </c>
      <c r="K30" s="10">
        <f>+VLOOKUP($B30,Gesamt!$A$5:$L$314,10,FALSE)</f>
        <v>0</v>
      </c>
      <c r="L30" s="10">
        <f>+VLOOKUP($B30,Gesamt!$A$5:$L$314,11,FALSE)</f>
        <v>0</v>
      </c>
      <c r="M30" s="10">
        <f t="shared" si="2"/>
        <v>129.02</v>
      </c>
      <c r="N30" s="8">
        <f t="shared" si="3"/>
        <v>-129.02</v>
      </c>
    </row>
    <row r="31" spans="1:14" ht="12.75">
      <c r="A31" s="1">
        <f t="shared" si="1"/>
        <v>15</v>
      </c>
      <c r="B31" s="1">
        <v>160</v>
      </c>
      <c r="C31" s="2" t="str">
        <f>+VLOOKUP($B31,Gesamt!$A$5:$D$314,2,FALSE)</f>
        <v>Wallmeyer</v>
      </c>
      <c r="D31" s="2" t="str">
        <f>+VLOOKUP($B31,Gesamt!$A$5:$D$314,3,FALSE)</f>
        <v>Felix</v>
      </c>
      <c r="E31" s="1" t="str">
        <f>+VLOOKUP($B31,Gesamt!$A$5:$D$314,4,FALSE)</f>
        <v>Havixbeck</v>
      </c>
      <c r="F31" s="10">
        <f>+VLOOKUP($B31,Gesamt!$A$5:$F$314,5,FALSE)</f>
        <v>32.7</v>
      </c>
      <c r="G31" s="10" t="str">
        <f>+VLOOKUP($B31,Gesamt!$A$5:$G$314,6,FALSE)</f>
        <v>31,97</v>
      </c>
      <c r="H31" s="10" t="str">
        <f>+VLOOKUP($B31,Gesamt!$A$5:$H$314,7,FALSE)</f>
        <v>31,97</v>
      </c>
      <c r="I31" s="10" t="str">
        <f>+VLOOKUP($B31,Gesamt!$A$5:$I$314,8,FALSE)</f>
        <v>32,34</v>
      </c>
      <c r="J31" s="10">
        <f>+VLOOKUP($B31,Gesamt!$A$5:$L$314,9,FALSE)</f>
        <v>0</v>
      </c>
      <c r="K31" s="10">
        <f>+VLOOKUP($B31,Gesamt!$A$5:$L$314,10,FALSE)</f>
        <v>0</v>
      </c>
      <c r="L31" s="10">
        <f>+VLOOKUP($B31,Gesamt!$A$5:$L$314,11,FALSE)</f>
        <v>0</v>
      </c>
      <c r="M31" s="10">
        <f t="shared" si="2"/>
        <v>128.98</v>
      </c>
      <c r="N31" s="8">
        <f t="shared" si="3"/>
        <v>-128.98</v>
      </c>
    </row>
    <row r="32" spans="1:14" ht="12.75">
      <c r="A32" s="1">
        <f t="shared" si="1"/>
        <v>18</v>
      </c>
      <c r="B32" s="1">
        <v>174</v>
      </c>
      <c r="C32" s="2" t="str">
        <f>+VLOOKUP($B32,Gesamt!$A$5:$D$314,2,FALSE)</f>
        <v>Valtwies</v>
      </c>
      <c r="D32" s="2" t="str">
        <f>+VLOOKUP($B32,Gesamt!$A$5:$D$314,3,FALSE)</f>
        <v>Nina</v>
      </c>
      <c r="E32" s="1" t="str">
        <f>+VLOOKUP($B32,Gesamt!$A$5:$D$314,4,FALSE)</f>
        <v>Havixbeck</v>
      </c>
      <c r="F32" s="10">
        <f>+VLOOKUP($B32,Gesamt!$A$5:$F$314,5,FALSE)</f>
        <v>32.57</v>
      </c>
      <c r="G32" s="10" t="str">
        <f>+VLOOKUP($B32,Gesamt!$A$5:$G$314,6,FALSE)</f>
        <v>32,20</v>
      </c>
      <c r="H32" s="10" t="str">
        <f>+VLOOKUP($B32,Gesamt!$A$5:$H$314,7,FALSE)</f>
        <v>31,73</v>
      </c>
      <c r="I32" s="10" t="str">
        <f>+VLOOKUP($B32,Gesamt!$A$5:$I$314,8,FALSE)</f>
        <v>32,60</v>
      </c>
      <c r="J32" s="10">
        <f>+VLOOKUP($B32,Gesamt!$A$5:$L$314,9,FALSE)</f>
        <v>0</v>
      </c>
      <c r="K32" s="10">
        <f>+VLOOKUP($B32,Gesamt!$A$5:$L$314,10,FALSE)</f>
        <v>0</v>
      </c>
      <c r="L32" s="10">
        <f>+VLOOKUP($B32,Gesamt!$A$5:$L$314,11,FALSE)</f>
        <v>0</v>
      </c>
      <c r="M32" s="10">
        <f t="shared" si="2"/>
        <v>129.1</v>
      </c>
      <c r="N32" s="8">
        <f t="shared" si="3"/>
        <v>-129.1</v>
      </c>
    </row>
    <row r="33" spans="1:14" ht="12.75">
      <c r="A33" s="1">
        <f t="shared" si="1"/>
        <v>25</v>
      </c>
      <c r="B33" s="1">
        <v>176</v>
      </c>
      <c r="C33" s="2" t="str">
        <f>+VLOOKUP($B33,Gesamt!$A$5:$D$314,2,FALSE)</f>
        <v>Saalfeld</v>
      </c>
      <c r="D33" s="2" t="str">
        <f>+VLOOKUP($B33,Gesamt!$A$5:$D$314,3,FALSE)</f>
        <v>Thilo</v>
      </c>
      <c r="E33" s="1" t="str">
        <f>+VLOOKUP($B33,Gesamt!$A$5:$D$314,4,FALSE)</f>
        <v>Havixbeck</v>
      </c>
      <c r="F33" s="10">
        <f>+VLOOKUP($B33,Gesamt!$A$5:$F$314,5,FALSE)</f>
        <v>33.49</v>
      </c>
      <c r="G33" s="10" t="str">
        <f>+VLOOKUP($B33,Gesamt!$A$5:$G$314,6,FALSE)</f>
        <v>32,66</v>
      </c>
      <c r="H33" s="10" t="str">
        <f>+VLOOKUP($B33,Gesamt!$A$5:$H$314,7,FALSE)</f>
        <v>32,34</v>
      </c>
      <c r="I33" s="10" t="str">
        <f>+VLOOKUP($B33,Gesamt!$A$5:$I$314,8,FALSE)</f>
        <v>32,87</v>
      </c>
      <c r="J33" s="10">
        <f>+VLOOKUP($B33,Gesamt!$A$5:$L$314,9,FALSE)</f>
        <v>0</v>
      </c>
      <c r="K33" s="10">
        <f>+VLOOKUP($B33,Gesamt!$A$5:$L$314,10,FALSE)</f>
        <v>0</v>
      </c>
      <c r="L33" s="10">
        <f>+VLOOKUP($B33,Gesamt!$A$5:$L$314,11,FALSE)</f>
        <v>0</v>
      </c>
      <c r="M33" s="10">
        <f t="shared" si="2"/>
        <v>131.36</v>
      </c>
      <c r="N33" s="8">
        <f t="shared" si="3"/>
        <v>-131.36</v>
      </c>
    </row>
    <row r="34" ht="12.75">
      <c r="A34" s="1"/>
    </row>
    <row r="35" ht="12.75">
      <c r="A35" s="1"/>
    </row>
    <row r="36" ht="12.75">
      <c r="A36" s="1"/>
    </row>
  </sheetData>
  <sheetProtection/>
  <printOptions gridLines="1"/>
  <pageMargins left="0.3937007874015748" right="0.3937007874015748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&amp;CHavixbecker Seifenkistenrennen
&amp;A</oddHeader>
    <oddFooter>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Notebook</cp:lastModifiedBy>
  <cp:lastPrinted>2007-06-10T08:30:39Z</cp:lastPrinted>
  <dcterms:created xsi:type="dcterms:W3CDTF">2000-04-24T15:54:13Z</dcterms:created>
  <dcterms:modified xsi:type="dcterms:W3CDTF">2007-06-09T21:52:16Z</dcterms:modified>
  <cp:category/>
  <cp:version/>
  <cp:contentType/>
  <cp:contentStatus/>
</cp:coreProperties>
</file>