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0"/>
  </bookViews>
  <sheets>
    <sheet name="Gesamt" sheetId="1" r:id="rId1"/>
    <sheet name="Junior Ort" sheetId="2" r:id="rId2"/>
    <sheet name="Junior Gäste" sheetId="3" r:id="rId3"/>
    <sheet name="Senior Ort " sheetId="4" r:id="rId4"/>
    <sheet name="Senior Gäste" sheetId="5" r:id="rId5"/>
    <sheet name="Elite XL" sheetId="6" r:id="rId6"/>
    <sheet name="Sonsitge" sheetId="7" r:id="rId7"/>
    <sheet name="Junior" sheetId="8" r:id="rId8"/>
    <sheet name="Senior" sheetId="9" r:id="rId9"/>
  </sheets>
  <definedNames>
    <definedName name="_xlnm.Print_Titles" localSheetId="5">'Elite XL'!$7:$7</definedName>
    <definedName name="_xlnm.Print_Titles" localSheetId="0">'Gesamt'!$4:$4</definedName>
    <definedName name="_xlnm.Print_Titles" localSheetId="7">'Junior'!$7:$7</definedName>
    <definedName name="_xlnm.Print_Titles" localSheetId="2">'Junior Gäste'!$7:$7</definedName>
    <definedName name="_xlnm.Print_Titles" localSheetId="1">'Junior Ort'!$7:$7</definedName>
    <definedName name="_xlnm.Print_Titles" localSheetId="8">'Senior'!$7:$7</definedName>
    <definedName name="_xlnm.Print_Titles" localSheetId="4">'Senior Gäste'!$7:$7</definedName>
    <definedName name="_xlnm.Print_Titles" localSheetId="3">'Senior Ort '!$7:$7</definedName>
    <definedName name="_xlnm.Print_Titles" localSheetId="6">'Sonsitge'!$7:$7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<sst xmlns="http://schemas.openxmlformats.org/spreadsheetml/2006/main" count="707" uniqueCount="355">
  <si>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</si>
  <si>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</si>
  <si>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</si>
  <si>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</si>
  <si>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</si>
  <si>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</si>
  <si>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</si>
  <si>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</si>
  <si>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</si>
  <si>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</si>
  <si>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</si>
  <si>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</si>
  <si>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</si>
  <si>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</si>
  <si>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</si>
  <si>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</si>
  <si>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Zeitstrafe</t>
  </si>
  <si>
    <t>L1</t>
  </si>
  <si>
    <t>L2</t>
  </si>
  <si>
    <t>L3</t>
  </si>
  <si>
    <t>L4</t>
  </si>
  <si>
    <t>L6</t>
  </si>
  <si>
    <t>L5</t>
  </si>
  <si>
    <t>Nickel</t>
  </si>
  <si>
    <t>Philipp</t>
  </si>
  <si>
    <t>Kerpen</t>
  </si>
  <si>
    <t>Schütt</t>
  </si>
  <si>
    <t>Jannik</t>
  </si>
  <si>
    <t>Eckert</t>
  </si>
  <si>
    <t>Sebastian</t>
  </si>
  <si>
    <t>Simmerath</t>
  </si>
  <si>
    <t>Neuhaus</t>
  </si>
  <si>
    <t>Robin</t>
  </si>
  <si>
    <t>Claus</t>
  </si>
  <si>
    <t>Isabell</t>
  </si>
  <si>
    <t>Bergkamen</t>
  </si>
  <si>
    <t>Müller</t>
  </si>
  <si>
    <t>Friedrichsfeld</t>
  </si>
  <si>
    <t>Valtwies</t>
  </si>
  <si>
    <t>Nina</t>
  </si>
  <si>
    <t>Havixbeck</t>
  </si>
  <si>
    <t>Ricker</t>
  </si>
  <si>
    <t>Jana-Lena</t>
  </si>
  <si>
    <t>Billerbeck</t>
  </si>
  <si>
    <t>Plinius</t>
  </si>
  <si>
    <t>Erik</t>
  </si>
  <si>
    <t>Bad Bentheim</t>
  </si>
  <si>
    <t>Overwaul</t>
  </si>
  <si>
    <t>Lennart</t>
  </si>
  <si>
    <t>Elges</t>
  </si>
  <si>
    <t>Stromberg</t>
  </si>
  <si>
    <t>Gansweid</t>
  </si>
  <si>
    <t>Jonas</t>
  </si>
  <si>
    <t>Viersen</t>
  </si>
  <si>
    <t>Wetter</t>
  </si>
  <si>
    <t>Sabrina</t>
  </si>
  <si>
    <t>Wallmeyer</t>
  </si>
  <si>
    <t>Bea</t>
  </si>
  <si>
    <t>Wiens</t>
  </si>
  <si>
    <t>Borgert</t>
  </si>
  <si>
    <t>Alexander</t>
  </si>
  <si>
    <t>Ludwiczak</t>
  </si>
  <si>
    <t>Christoph</t>
  </si>
  <si>
    <t>Sonneborn</t>
  </si>
  <si>
    <t>Ina</t>
  </si>
  <si>
    <t>Roland</t>
  </si>
  <si>
    <t>Hilgemann</t>
  </si>
  <si>
    <t>Daniel</t>
  </si>
  <si>
    <t>Hagenbrock</t>
  </si>
  <si>
    <t>Dominik</t>
  </si>
  <si>
    <t>Gloe</t>
  </si>
  <si>
    <t>Luisa</t>
  </si>
  <si>
    <t>Jost</t>
  </si>
  <si>
    <t>Marcel</t>
  </si>
  <si>
    <t>Leismann</t>
  </si>
  <si>
    <t>Mettingen</t>
  </si>
  <si>
    <t>Schnatz</t>
  </si>
  <si>
    <t>Rheine</t>
  </si>
  <si>
    <t>Isaac</t>
  </si>
  <si>
    <t>Marvin</t>
  </si>
  <si>
    <t>Stagge</t>
  </si>
  <si>
    <t>Hummels</t>
  </si>
  <si>
    <t>Melissa</t>
  </si>
  <si>
    <t>Julian</t>
  </si>
  <si>
    <t>Kelch</t>
  </si>
  <si>
    <t>Maria</t>
  </si>
  <si>
    <t>Westermann</t>
  </si>
  <si>
    <t>Désirée</t>
  </si>
  <si>
    <t>Overath</t>
  </si>
  <si>
    <t>Laura</t>
  </si>
  <si>
    <t>Honscha</t>
  </si>
  <si>
    <t>Mara</t>
  </si>
  <si>
    <t>van Loo</t>
  </si>
  <si>
    <t>Förster</t>
  </si>
  <si>
    <t>Maurice</t>
  </si>
  <si>
    <t>Hannah</t>
  </si>
  <si>
    <t>Gößling</t>
  </si>
  <si>
    <t>Oliver</t>
  </si>
  <si>
    <t>Marius</t>
  </si>
  <si>
    <t>Sippekamp</t>
  </si>
  <si>
    <t>Marco</t>
  </si>
  <si>
    <t>Perkuhn</t>
  </si>
  <si>
    <t>Leon</t>
  </si>
  <si>
    <t>Maik</t>
  </si>
  <si>
    <t>Tom</t>
  </si>
  <si>
    <t>Mountain</t>
  </si>
  <si>
    <t>Angelique</t>
  </si>
  <si>
    <t>Lorenz</t>
  </si>
  <si>
    <t>Lucas</t>
  </si>
  <si>
    <t>Dircks</t>
  </si>
  <si>
    <t>Michaela</t>
  </si>
  <si>
    <t>Brüggemann</t>
  </si>
  <si>
    <t>Jenny</t>
  </si>
  <si>
    <t>Lammers</t>
  </si>
  <si>
    <t>Elena</t>
  </si>
  <si>
    <t>Lisa</t>
  </si>
  <si>
    <t>Weitkamp</t>
  </si>
  <si>
    <t>Niklas</t>
  </si>
  <si>
    <t>Zandecki</t>
  </si>
  <si>
    <t>Jule</t>
  </si>
  <si>
    <t>Malte</t>
  </si>
  <si>
    <t>Beenen</t>
  </si>
  <si>
    <t>Marek</t>
  </si>
  <si>
    <t>Matthias</t>
  </si>
  <si>
    <t>Pascal</t>
  </si>
  <si>
    <t>Kevin</t>
  </si>
  <si>
    <t>van Limbeck</t>
  </si>
  <si>
    <t>Lena</t>
  </si>
  <si>
    <t>Ruppichteroth</t>
  </si>
  <si>
    <t>Moritz</t>
  </si>
  <si>
    <t>Denise</t>
  </si>
  <si>
    <t>Wunderlich</t>
  </si>
  <si>
    <t>Meyer</t>
  </si>
  <si>
    <t>Patrick</t>
  </si>
  <si>
    <t>Brolle</t>
  </si>
  <si>
    <t>Felix</t>
  </si>
  <si>
    <t>Romanov</t>
  </si>
  <si>
    <t>Roman</t>
  </si>
  <si>
    <t>Stift Tilbeck</t>
  </si>
  <si>
    <t>Rickrat</t>
  </si>
  <si>
    <t>Patrik</t>
  </si>
  <si>
    <t>Nico</t>
  </si>
  <si>
    <t>Nesbit</t>
  </si>
  <si>
    <t>Philip</t>
  </si>
  <si>
    <t>Dirks</t>
  </si>
  <si>
    <t>Marrder</t>
  </si>
  <si>
    <t>Joos</t>
  </si>
  <si>
    <t>Näther</t>
  </si>
  <si>
    <t>Jacqueline</t>
  </si>
  <si>
    <t>Xanten</t>
  </si>
  <si>
    <t>Fleckhaus</t>
  </si>
  <si>
    <t>Romina</t>
  </si>
  <si>
    <t>Dummy</t>
  </si>
  <si>
    <t>36,59</t>
  </si>
  <si>
    <t>38,61</t>
  </si>
  <si>
    <t>37,77</t>
  </si>
  <si>
    <t>38,23</t>
  </si>
  <si>
    <t>36,32</t>
  </si>
  <si>
    <t>36,91</t>
  </si>
  <si>
    <t>36,33</t>
  </si>
  <si>
    <t>36,87</t>
  </si>
  <si>
    <t>36,73</t>
  </si>
  <si>
    <t>37,94</t>
  </si>
  <si>
    <t>37,20</t>
  </si>
  <si>
    <t>37,48</t>
  </si>
  <si>
    <t>36,97</t>
  </si>
  <si>
    <t>37,75</t>
  </si>
  <si>
    <t>37,15</t>
  </si>
  <si>
    <t>40,32</t>
  </si>
  <si>
    <t>37,07</t>
  </si>
  <si>
    <t>38,05</t>
  </si>
  <si>
    <t>36,66</t>
  </si>
  <si>
    <t>37,99</t>
  </si>
  <si>
    <t>36,10</t>
  </si>
  <si>
    <t>36,22</t>
  </si>
  <si>
    <t>36,30</t>
  </si>
  <si>
    <t>37,08</t>
  </si>
  <si>
    <t>35,85</t>
  </si>
  <si>
    <t>37,10</t>
  </si>
  <si>
    <t>35,67</t>
  </si>
  <si>
    <t>36,05</t>
  </si>
  <si>
    <t>36,01</t>
  </si>
  <si>
    <t>36,12</t>
  </si>
  <si>
    <t>35,96</t>
  </si>
  <si>
    <t>36,24</t>
  </si>
  <si>
    <t>35,70</t>
  </si>
  <si>
    <t>36,29</t>
  </si>
  <si>
    <t>35,43</t>
  </si>
  <si>
    <t>35,59</t>
  </si>
  <si>
    <t>35,37</t>
  </si>
  <si>
    <t>35,86</t>
  </si>
  <si>
    <t>35,26</t>
  </si>
  <si>
    <t>35,44</t>
  </si>
  <si>
    <t>35,89</t>
  </si>
  <si>
    <t>36,42</t>
  </si>
  <si>
    <t>35,63</t>
  </si>
  <si>
    <t>36,15</t>
  </si>
  <si>
    <t>35,48</t>
  </si>
  <si>
    <t>36,04</t>
  </si>
  <si>
    <t>35,64</t>
  </si>
  <si>
    <t>35,49</t>
  </si>
  <si>
    <t>36,36</t>
  </si>
  <si>
    <t>35,39</t>
  </si>
  <si>
    <t>37,83</t>
  </si>
  <si>
    <t>35,06</t>
  </si>
  <si>
    <t>35,51</t>
  </si>
  <si>
    <t>35,90</t>
  </si>
  <si>
    <t>35,23</t>
  </si>
  <si>
    <t>35,97</t>
  </si>
  <si>
    <t>35,57</t>
  </si>
  <si>
    <t>35,95</t>
  </si>
  <si>
    <t>35,38</t>
  </si>
  <si>
    <t>36,19</t>
  </si>
  <si>
    <t>39,89</t>
  </si>
  <si>
    <t>40,79</t>
  </si>
  <si>
    <t>40,15</t>
  </si>
  <si>
    <t>46,70</t>
  </si>
  <si>
    <t>18,91</t>
  </si>
  <si>
    <t>36,80</t>
  </si>
  <si>
    <t>38,22</t>
  </si>
  <si>
    <t>38,24</t>
  </si>
  <si>
    <t>38,86</t>
  </si>
  <si>
    <t>39,99</t>
  </si>
  <si>
    <t>37,11</t>
  </si>
  <si>
    <t>37,84</t>
  </si>
  <si>
    <t>37,49</t>
  </si>
  <si>
    <t>37,41</t>
  </si>
  <si>
    <t>37,43</t>
  </si>
  <si>
    <t>36,55</t>
  </si>
  <si>
    <t>37,85</t>
  </si>
  <si>
    <t>37,13</t>
  </si>
  <si>
    <t>37,16</t>
  </si>
  <si>
    <t>36,99</t>
  </si>
  <si>
    <t>37,68</t>
  </si>
  <si>
    <t>37,92</t>
  </si>
  <si>
    <t>38,95</t>
  </si>
  <si>
    <t>37,95</t>
  </si>
  <si>
    <t>36,84</t>
  </si>
  <si>
    <t>37,09</t>
  </si>
  <si>
    <t>35,46</t>
  </si>
  <si>
    <t>36,38</t>
  </si>
  <si>
    <t>35,53</t>
  </si>
  <si>
    <t>36,21</t>
  </si>
  <si>
    <t>37,17</t>
  </si>
  <si>
    <t>35,41</t>
  </si>
  <si>
    <t>35,58</t>
  </si>
  <si>
    <t>35,31</t>
  </si>
  <si>
    <t>35,74</t>
  </si>
  <si>
    <t>35,25</t>
  </si>
  <si>
    <t>36,00</t>
  </si>
  <si>
    <t>35,12</t>
  </si>
  <si>
    <t>36,18</t>
  </si>
  <si>
    <t>35,52</t>
  </si>
  <si>
    <t>36,46</t>
  </si>
  <si>
    <t>35,62</t>
  </si>
  <si>
    <t>36,08</t>
  </si>
  <si>
    <t>36,47</t>
  </si>
  <si>
    <t>35,77</t>
  </si>
  <si>
    <t>35,78</t>
  </si>
  <si>
    <t>35,98</t>
  </si>
  <si>
    <t>36,82</t>
  </si>
  <si>
    <t>35,69</t>
  </si>
  <si>
    <t>35,92</t>
  </si>
  <si>
    <t>36,41</t>
  </si>
  <si>
    <t>36,57</t>
  </si>
  <si>
    <t>36,89</t>
  </si>
  <si>
    <t>09,09</t>
  </si>
  <si>
    <t>36,43</t>
  </si>
  <si>
    <t>41,21</t>
  </si>
  <si>
    <t>41,30</t>
  </si>
  <si>
    <t>42,15</t>
  </si>
  <si>
    <t>46,51</t>
  </si>
  <si>
    <t>36,37</t>
  </si>
  <si>
    <t>37,80</t>
  </si>
  <si>
    <t>37,01</t>
  </si>
  <si>
    <t>37,51</t>
  </si>
  <si>
    <t>36,17</t>
  </si>
  <si>
    <t>36,56</t>
  </si>
  <si>
    <t>36,68</t>
  </si>
  <si>
    <t>37,18</t>
  </si>
  <si>
    <t>36,48</t>
  </si>
  <si>
    <t>36,75</t>
  </si>
  <si>
    <t>36,78</t>
  </si>
  <si>
    <t>37,21</t>
  </si>
  <si>
    <t>39,95</t>
  </si>
  <si>
    <t>37,40</t>
  </si>
  <si>
    <t>38,46</t>
  </si>
  <si>
    <t>35,87</t>
  </si>
  <si>
    <t>36,49</t>
  </si>
  <si>
    <t>35,81</t>
  </si>
  <si>
    <t>36,63</t>
  </si>
  <si>
    <t>36,51</t>
  </si>
  <si>
    <t>37,05</t>
  </si>
  <si>
    <t>35,50</t>
  </si>
  <si>
    <t>35,76</t>
  </si>
  <si>
    <t>35,99</t>
  </si>
  <si>
    <t>36,27</t>
  </si>
  <si>
    <t>36,26</t>
  </si>
  <si>
    <t>35,72</t>
  </si>
  <si>
    <t>35,71</t>
  </si>
  <si>
    <t>35,56</t>
  </si>
  <si>
    <t>36,35</t>
  </si>
  <si>
    <t>35,79</t>
  </si>
  <si>
    <t>36,76</t>
  </si>
  <si>
    <t>35,75</t>
  </si>
  <si>
    <t>35,93</t>
  </si>
  <si>
    <t>36,09</t>
  </si>
  <si>
    <t>36,45</t>
  </si>
  <si>
    <t>35,30</t>
  </si>
  <si>
    <t>38,34</t>
  </si>
  <si>
    <t>35,73</t>
  </si>
  <si>
    <t>10,70</t>
  </si>
  <si>
    <t>37,30</t>
  </si>
  <si>
    <t>41,91</t>
  </si>
  <si>
    <t>42,71</t>
  </si>
  <si>
    <t>41,61</t>
  </si>
  <si>
    <t>48,67</t>
  </si>
  <si>
    <t>37,46</t>
  </si>
  <si>
    <t>37,27</t>
  </si>
  <si>
    <t>39,25</t>
  </si>
  <si>
    <t>36,40</t>
  </si>
  <si>
    <t>36,96</t>
  </si>
  <si>
    <t>36,83</t>
  </si>
  <si>
    <t>37,33</t>
  </si>
  <si>
    <t>36,16</t>
  </si>
  <si>
    <t>37,50</t>
  </si>
  <si>
    <t>37,39</t>
  </si>
  <si>
    <t>37,23</t>
  </si>
  <si>
    <t>38,04</t>
  </si>
  <si>
    <t>37,12</t>
  </si>
  <si>
    <t>36,98</t>
  </si>
  <si>
    <t>37,72</t>
  </si>
  <si>
    <t>35,83</t>
  </si>
  <si>
    <t>36,86</t>
  </si>
  <si>
    <t>36,39</t>
  </si>
  <si>
    <t>37,52</t>
  </si>
  <si>
    <t>35,05</t>
  </si>
  <si>
    <t>36,06</t>
  </si>
  <si>
    <t>36,65</t>
  </si>
  <si>
    <t>35,80</t>
  </si>
  <si>
    <t>36,31</t>
  </si>
  <si>
    <t>35,82</t>
  </si>
  <si>
    <t>36,61</t>
  </si>
  <si>
    <t>37,04</t>
  </si>
  <si>
    <t>35,54</t>
  </si>
  <si>
    <t>37,24</t>
  </si>
  <si>
    <t>17,12</t>
  </si>
  <si>
    <t>40,28</t>
  </si>
  <si>
    <t>35,42</t>
  </si>
  <si>
    <t>35,88</t>
  </si>
  <si>
    <t>36,07</t>
  </si>
  <si>
    <t>42,29</t>
  </si>
  <si>
    <t>42,91</t>
  </si>
  <si>
    <t>40,92</t>
  </si>
  <si>
    <t>46,57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</si>
</sst>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290"/>
  <sheetViews>
    <sheetView tabSelected="1" zoomScale="95" zoomScaleNormal="95" workbookViewId="0" topLeftCell="A1">
      <pane ySplit="4" topLeftCell="BM5" activePane="bottomLeft" state="frozen"/>
      <selection pane="topLeft" activeCell="A1" sqref="A1"/>
      <selection pane="bottomLeft" activeCell="J1" sqref="J1:J16384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23" customWidth="1"/>
    <col min="6" max="6" width="8.7109375" style="23" customWidth="1"/>
    <col min="7" max="7" width="8.57421875" style="23" customWidth="1"/>
    <col min="8" max="8" width="7.8515625" style="23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2"/>
      <c r="C1" s="12"/>
      <c r="D1" s="12"/>
    </row>
    <row r="2" spans="1:16" ht="12.75">
      <c r="A2" s="21" t="s">
        <v>4</v>
      </c>
      <c r="B2" s="21"/>
      <c r="C2" s="21"/>
      <c r="D2" s="21"/>
      <c r="E2" s="24">
        <v>1</v>
      </c>
      <c r="F2" s="24">
        <v>1</v>
      </c>
      <c r="G2" s="24">
        <v>1</v>
      </c>
      <c r="H2" s="24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9"/>
    </row>
    <row r="3" spans="2:16" ht="12.75">
      <c r="B3" s="12"/>
      <c r="C3" s="12"/>
      <c r="D3" s="12"/>
      <c r="L3" s="22" t="s">
        <v>16</v>
      </c>
      <c r="M3" s="22"/>
      <c r="N3" s="22"/>
      <c r="O3" s="22"/>
      <c r="P3" s="22"/>
    </row>
    <row r="4" spans="1:17" ht="12.75">
      <c r="A4" s="13" t="s">
        <v>0</v>
      </c>
      <c r="B4" s="3" t="s">
        <v>1</v>
      </c>
      <c r="C4" s="3" t="s">
        <v>8</v>
      </c>
      <c r="D4" s="3" t="s">
        <v>2</v>
      </c>
      <c r="E4" s="25" t="s">
        <v>9</v>
      </c>
      <c r="F4" s="25" t="s">
        <v>10</v>
      </c>
      <c r="G4" s="25" t="s">
        <v>11</v>
      </c>
      <c r="H4" s="25" t="s">
        <v>12</v>
      </c>
      <c r="I4" s="7" t="s">
        <v>13</v>
      </c>
      <c r="J4" s="7" t="s">
        <v>14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22</v>
      </c>
      <c r="P4" s="7" t="s">
        <v>21</v>
      </c>
      <c r="Q4" s="7" t="s">
        <v>3</v>
      </c>
    </row>
    <row r="5" spans="1:17" ht="12.75">
      <c r="A5" s="6">
        <v>102</v>
      </c>
      <c r="B5" s="20" t="s">
        <v>23</v>
      </c>
      <c r="C5" s="20" t="s">
        <v>24</v>
      </c>
      <c r="D5" s="20" t="s">
        <v>25</v>
      </c>
      <c r="E5" s="23" t="s">
        <v>158</v>
      </c>
      <c r="F5" s="23" t="s">
        <v>223</v>
      </c>
      <c r="G5" s="23" t="s">
        <v>277</v>
      </c>
      <c r="H5" s="23" t="s">
        <v>320</v>
      </c>
      <c r="Q5" s="8">
        <f>SUM(E5*$E$2+F5*$F$2+G5*$G$2+H5*$H$2+I5*$I$2+$J$2*J5+K5*$E$2+L5*$F$2+M5*$G$2+N5*$H$2+O5*$I$2+P5*$J$2)</f>
        <v>146.98</v>
      </c>
    </row>
    <row r="6" spans="1:17" ht="12.75">
      <c r="A6" s="6">
        <v>106</v>
      </c>
      <c r="B6" s="20" t="s">
        <v>26</v>
      </c>
      <c r="C6" s="20" t="s">
        <v>27</v>
      </c>
      <c r="D6" s="20" t="s">
        <v>25</v>
      </c>
      <c r="E6" s="23" t="s">
        <v>157</v>
      </c>
      <c r="F6" s="23" t="s">
        <v>224</v>
      </c>
      <c r="G6" s="23" t="s">
        <v>276</v>
      </c>
      <c r="H6" s="23" t="s">
        <v>178</v>
      </c>
      <c r="Q6" s="8">
        <f aca="true" t="shared" si="0" ref="Q6:Q63">SUM(E6*$E$2+F6*$F$2+G6*$G$2+H6*$H$2+I6*$I$2+$J$2*J6+K6*$E$2+L6*$F$2+M6*$G$2+N6*$H$2+O6*$I$2+P6*$J$2)</f>
        <v>147.43</v>
      </c>
    </row>
    <row r="7" spans="1:17" ht="12.75">
      <c r="A7" s="6">
        <v>107</v>
      </c>
      <c r="B7" s="20" t="s">
        <v>28</v>
      </c>
      <c r="C7" s="20" t="s">
        <v>29</v>
      </c>
      <c r="D7" s="20" t="s">
        <v>88</v>
      </c>
      <c r="E7" s="23" t="s">
        <v>160</v>
      </c>
      <c r="F7" s="23" t="s">
        <v>171</v>
      </c>
      <c r="G7" s="23" t="s">
        <v>278</v>
      </c>
      <c r="H7" s="23" t="s">
        <v>186</v>
      </c>
      <c r="Q7" s="8">
        <f t="shared" si="0"/>
        <v>146.5</v>
      </c>
    </row>
    <row r="8" spans="1:17" ht="12.75">
      <c r="A8" s="6">
        <v>109</v>
      </c>
      <c r="B8" s="20" t="s">
        <v>31</v>
      </c>
      <c r="C8" s="20" t="s">
        <v>32</v>
      </c>
      <c r="D8" s="20" t="s">
        <v>75</v>
      </c>
      <c r="E8" s="23" t="s">
        <v>159</v>
      </c>
      <c r="F8" s="23" t="s">
        <v>225</v>
      </c>
      <c r="G8" s="23" t="s">
        <v>173</v>
      </c>
      <c r="H8" s="23" t="s">
        <v>321</v>
      </c>
      <c r="Q8" s="8">
        <f t="shared" si="0"/>
        <v>146.88</v>
      </c>
    </row>
    <row r="9" spans="1:17" ht="12.75">
      <c r="A9" s="6">
        <v>110</v>
      </c>
      <c r="B9" s="20" t="s">
        <v>33</v>
      </c>
      <c r="C9" s="20" t="s">
        <v>34</v>
      </c>
      <c r="D9" s="20" t="s">
        <v>35</v>
      </c>
      <c r="E9" s="23" t="s">
        <v>162</v>
      </c>
      <c r="F9" s="23" t="s">
        <v>226</v>
      </c>
      <c r="G9" s="23" t="s">
        <v>279</v>
      </c>
      <c r="H9" s="23" t="s">
        <v>322</v>
      </c>
      <c r="Q9" s="8">
        <f t="shared" si="0"/>
        <v>149.36</v>
      </c>
    </row>
    <row r="10" spans="1:17" ht="12.75">
      <c r="A10" s="6">
        <v>113</v>
      </c>
      <c r="B10" s="20" t="s">
        <v>38</v>
      </c>
      <c r="C10" s="20" t="s">
        <v>39</v>
      </c>
      <c r="D10" s="20" t="s">
        <v>40</v>
      </c>
      <c r="E10" s="23" t="s">
        <v>164</v>
      </c>
      <c r="F10" s="23" t="s">
        <v>228</v>
      </c>
      <c r="G10" s="23" t="s">
        <v>281</v>
      </c>
      <c r="H10" s="23" t="s">
        <v>324</v>
      </c>
      <c r="Q10" s="8">
        <f t="shared" si="0"/>
        <v>146.94</v>
      </c>
    </row>
    <row r="11" spans="1:17" ht="12.75">
      <c r="A11" s="6">
        <v>114</v>
      </c>
      <c r="B11" s="20" t="s">
        <v>41</v>
      </c>
      <c r="C11" s="20" t="s">
        <v>42</v>
      </c>
      <c r="D11" s="20" t="s">
        <v>43</v>
      </c>
      <c r="E11" s="23" t="s">
        <v>153</v>
      </c>
      <c r="F11" s="23" t="s">
        <v>219</v>
      </c>
      <c r="G11" s="23" t="s">
        <v>272</v>
      </c>
      <c r="H11" s="23" t="s">
        <v>234</v>
      </c>
      <c r="Q11" s="8">
        <f t="shared" si="0"/>
        <v>149.1</v>
      </c>
    </row>
    <row r="12" spans="1:17" ht="12.75">
      <c r="A12" s="6">
        <v>115</v>
      </c>
      <c r="B12" s="20" t="s">
        <v>44</v>
      </c>
      <c r="C12" s="20" t="s">
        <v>45</v>
      </c>
      <c r="D12" s="20" t="s">
        <v>46</v>
      </c>
      <c r="E12" s="23" t="s">
        <v>161</v>
      </c>
      <c r="F12" s="23" t="s">
        <v>227</v>
      </c>
      <c r="G12" s="23" t="s">
        <v>242</v>
      </c>
      <c r="H12" s="23" t="s">
        <v>323</v>
      </c>
      <c r="Q12" s="8">
        <f t="shared" si="0"/>
        <v>147.7</v>
      </c>
    </row>
    <row r="13" spans="1:17" ht="12.75">
      <c r="A13" s="6">
        <v>116</v>
      </c>
      <c r="B13" s="20" t="s">
        <v>47</v>
      </c>
      <c r="C13" s="20" t="s">
        <v>48</v>
      </c>
      <c r="D13" s="20" t="s">
        <v>40</v>
      </c>
      <c r="E13" s="23" t="s">
        <v>166</v>
      </c>
      <c r="F13" s="23" t="s">
        <v>230</v>
      </c>
      <c r="G13" s="23" t="s">
        <v>282</v>
      </c>
      <c r="H13" s="23" t="s">
        <v>178</v>
      </c>
      <c r="Q13" s="8">
        <f t="shared" si="0"/>
        <v>148.76</v>
      </c>
    </row>
    <row r="14" spans="1:17" ht="12.75">
      <c r="A14" s="6">
        <v>118</v>
      </c>
      <c r="B14" s="20" t="s">
        <v>49</v>
      </c>
      <c r="C14" s="20" t="s">
        <v>45</v>
      </c>
      <c r="D14" s="20" t="s">
        <v>50</v>
      </c>
      <c r="E14" s="23" t="s">
        <v>163</v>
      </c>
      <c r="F14" s="23" t="s">
        <v>229</v>
      </c>
      <c r="G14" s="23" t="s">
        <v>280</v>
      </c>
      <c r="H14" s="23" t="s">
        <v>325</v>
      </c>
      <c r="Q14" s="8">
        <f t="shared" si="0"/>
        <v>149.03</v>
      </c>
    </row>
    <row r="15" spans="1:17" ht="12.75">
      <c r="A15" s="6">
        <v>122</v>
      </c>
      <c r="B15" s="20" t="s">
        <v>51</v>
      </c>
      <c r="C15" s="20" t="s">
        <v>52</v>
      </c>
      <c r="D15" s="20" t="s">
        <v>53</v>
      </c>
      <c r="E15" s="23">
        <v>37.4</v>
      </c>
      <c r="F15" s="23" t="s">
        <v>232</v>
      </c>
      <c r="G15" s="23" t="s">
        <v>236</v>
      </c>
      <c r="H15" s="23">
        <v>37.26</v>
      </c>
      <c r="Q15" s="8">
        <f t="shared" si="0"/>
        <v>149.6</v>
      </c>
    </row>
    <row r="16" spans="1:17" ht="12.75">
      <c r="A16" s="6">
        <v>129</v>
      </c>
      <c r="B16" s="20" t="s">
        <v>54</v>
      </c>
      <c r="C16" s="20" t="s">
        <v>55</v>
      </c>
      <c r="D16" s="20" t="s">
        <v>43</v>
      </c>
      <c r="E16" s="23" t="s">
        <v>154</v>
      </c>
      <c r="F16" s="23" t="s">
        <v>220</v>
      </c>
      <c r="G16" s="23" t="s">
        <v>273</v>
      </c>
      <c r="H16" s="23" t="s">
        <v>317</v>
      </c>
      <c r="Q16" s="8">
        <f t="shared" si="0"/>
        <v>152.11</v>
      </c>
    </row>
    <row r="17" spans="1:17" ht="12.75">
      <c r="A17" s="6">
        <v>132</v>
      </c>
      <c r="B17" s="20" t="s">
        <v>56</v>
      </c>
      <c r="C17" s="20" t="s">
        <v>57</v>
      </c>
      <c r="D17" s="20" t="s">
        <v>40</v>
      </c>
      <c r="E17" s="23" t="s">
        <v>165</v>
      </c>
      <c r="F17" s="23" t="s">
        <v>231</v>
      </c>
      <c r="G17" s="23" t="s">
        <v>157</v>
      </c>
      <c r="H17" s="23" t="s">
        <v>326</v>
      </c>
      <c r="Q17" s="8">
        <f t="shared" si="0"/>
        <v>147.84</v>
      </c>
    </row>
    <row r="18" spans="1:17" ht="12.75">
      <c r="A18" s="6">
        <v>141</v>
      </c>
      <c r="B18" s="20" t="s">
        <v>59</v>
      </c>
      <c r="C18" s="20" t="s">
        <v>60</v>
      </c>
      <c r="D18" s="20" t="s">
        <v>40</v>
      </c>
      <c r="E18" s="23" t="s">
        <v>168</v>
      </c>
      <c r="F18" s="23" t="s">
        <v>235</v>
      </c>
      <c r="G18" s="23" t="s">
        <v>284</v>
      </c>
      <c r="H18" s="23" t="s">
        <v>328</v>
      </c>
      <c r="Q18" s="8">
        <f t="shared" si="0"/>
        <v>157.26</v>
      </c>
    </row>
    <row r="19" spans="1:17" ht="12.75">
      <c r="A19" s="6">
        <v>143</v>
      </c>
      <c r="B19" s="17" t="s">
        <v>144</v>
      </c>
      <c r="C19" s="18" t="s">
        <v>129</v>
      </c>
      <c r="D19" s="18" t="s">
        <v>40</v>
      </c>
      <c r="E19" s="23" t="s">
        <v>167</v>
      </c>
      <c r="F19" s="23" t="s">
        <v>234</v>
      </c>
      <c r="G19" s="23" t="s">
        <v>283</v>
      </c>
      <c r="H19" s="23" t="s">
        <v>327</v>
      </c>
      <c r="Q19" s="8">
        <f t="shared" si="0"/>
        <v>149.51</v>
      </c>
    </row>
    <row r="20" spans="1:17" ht="12.75">
      <c r="A20" s="6">
        <v>152</v>
      </c>
      <c r="B20" s="20" t="s">
        <v>63</v>
      </c>
      <c r="C20" s="20" t="s">
        <v>64</v>
      </c>
      <c r="D20" s="20" t="s">
        <v>50</v>
      </c>
      <c r="E20" s="23" t="s">
        <v>170</v>
      </c>
      <c r="F20" s="23" t="s">
        <v>171</v>
      </c>
      <c r="G20" s="23" t="s">
        <v>286</v>
      </c>
      <c r="H20" s="23" t="s">
        <v>290</v>
      </c>
      <c r="Q20" s="8">
        <f t="shared" si="0"/>
        <v>149.8</v>
      </c>
    </row>
    <row r="21" spans="1:17" ht="12.75">
      <c r="A21" s="6">
        <v>153</v>
      </c>
      <c r="B21" s="20" t="s">
        <v>63</v>
      </c>
      <c r="C21" s="20" t="s">
        <v>65</v>
      </c>
      <c r="D21" s="20" t="s">
        <v>50</v>
      </c>
      <c r="E21" s="23">
        <v>36.55</v>
      </c>
      <c r="F21" s="23" t="s">
        <v>233</v>
      </c>
      <c r="G21" s="23" t="s">
        <v>232</v>
      </c>
      <c r="H21" s="23">
        <v>38.08</v>
      </c>
      <c r="Q21" s="8">
        <f t="shared" si="0"/>
        <v>149.3</v>
      </c>
    </row>
    <row r="22" spans="1:17" ht="12.75">
      <c r="A22" s="6">
        <v>154</v>
      </c>
      <c r="B22" s="17" t="s">
        <v>142</v>
      </c>
      <c r="C22" s="18" t="s">
        <v>143</v>
      </c>
      <c r="D22" s="18" t="s">
        <v>40</v>
      </c>
      <c r="E22" s="23" t="s">
        <v>171</v>
      </c>
      <c r="F22" s="23" t="s">
        <v>238</v>
      </c>
      <c r="G22" s="23" t="s">
        <v>223</v>
      </c>
      <c r="H22" s="23" t="s">
        <v>331</v>
      </c>
      <c r="Q22" s="8">
        <f t="shared" si="0"/>
        <v>148.58</v>
      </c>
    </row>
    <row r="23" spans="1:17" ht="12.75">
      <c r="A23" s="6">
        <v>156</v>
      </c>
      <c r="B23" s="20" t="s">
        <v>66</v>
      </c>
      <c r="C23" s="20" t="s">
        <v>67</v>
      </c>
      <c r="D23" s="20" t="s">
        <v>40</v>
      </c>
      <c r="E23" s="23" t="s">
        <v>172</v>
      </c>
      <c r="F23" s="23" t="s">
        <v>237</v>
      </c>
      <c r="G23" s="23" t="s">
        <v>220</v>
      </c>
      <c r="H23" s="23" t="s">
        <v>330</v>
      </c>
      <c r="Q23" s="8">
        <f t="shared" si="0"/>
        <v>150.05</v>
      </c>
    </row>
    <row r="24" spans="1:17" ht="12.75">
      <c r="A24" s="6">
        <v>162</v>
      </c>
      <c r="B24" s="20" t="s">
        <v>68</v>
      </c>
      <c r="C24" s="20" t="s">
        <v>69</v>
      </c>
      <c r="D24" s="20" t="s">
        <v>43</v>
      </c>
      <c r="E24" s="23" t="s">
        <v>156</v>
      </c>
      <c r="F24" s="23" t="s">
        <v>221</v>
      </c>
      <c r="G24" s="23" t="s">
        <v>275</v>
      </c>
      <c r="H24" s="23" t="s">
        <v>318</v>
      </c>
      <c r="Q24" s="8">
        <f t="shared" si="0"/>
        <v>151.87</v>
      </c>
    </row>
    <row r="25" spans="1:17" ht="12.75">
      <c r="A25" s="6">
        <v>164</v>
      </c>
      <c r="B25" s="20" t="s">
        <v>70</v>
      </c>
      <c r="C25" s="20" t="s">
        <v>71</v>
      </c>
      <c r="D25" s="20" t="s">
        <v>43</v>
      </c>
      <c r="E25" s="23" t="s">
        <v>155</v>
      </c>
      <c r="F25" s="23" t="s">
        <v>222</v>
      </c>
      <c r="G25" s="23" t="s">
        <v>274</v>
      </c>
      <c r="H25" s="23" t="s">
        <v>319</v>
      </c>
      <c r="Q25" s="8">
        <f t="shared" si="0"/>
        <v>154.02</v>
      </c>
    </row>
    <row r="26" spans="1:17" ht="12.75">
      <c r="A26" s="6">
        <v>179</v>
      </c>
      <c r="B26" s="17" t="s">
        <v>145</v>
      </c>
      <c r="C26" s="18" t="s">
        <v>146</v>
      </c>
      <c r="D26" s="18" t="s">
        <v>40</v>
      </c>
      <c r="E26" s="23" t="s">
        <v>169</v>
      </c>
      <c r="F26" s="23" t="s">
        <v>236</v>
      </c>
      <c r="G26" s="23" t="s">
        <v>285</v>
      </c>
      <c r="H26" s="23" t="s">
        <v>329</v>
      </c>
      <c r="Q26" s="8">
        <f t="shared" si="0"/>
        <v>149.54</v>
      </c>
    </row>
    <row r="27" spans="1:17" ht="12.75">
      <c r="A27" s="6">
        <v>302</v>
      </c>
      <c r="B27" s="20" t="s">
        <v>72</v>
      </c>
      <c r="C27" s="20" t="s">
        <v>73</v>
      </c>
      <c r="D27" s="20" t="s">
        <v>25</v>
      </c>
      <c r="E27" s="23" t="s">
        <v>179</v>
      </c>
      <c r="F27" s="23">
        <v>36.13</v>
      </c>
      <c r="G27" s="23" t="s">
        <v>293</v>
      </c>
      <c r="H27" s="23" t="s">
        <v>294</v>
      </c>
      <c r="Q27" s="8">
        <f t="shared" si="0"/>
        <v>143.06</v>
      </c>
    </row>
    <row r="28" spans="1:17" ht="12.75">
      <c r="A28" s="6">
        <v>303</v>
      </c>
      <c r="B28" s="20" t="s">
        <v>74</v>
      </c>
      <c r="C28" s="20" t="s">
        <v>69</v>
      </c>
      <c r="D28" s="20" t="s">
        <v>75</v>
      </c>
      <c r="E28" s="23" t="s">
        <v>180</v>
      </c>
      <c r="F28" s="23">
        <v>35.25</v>
      </c>
      <c r="G28" s="23" t="s">
        <v>294</v>
      </c>
      <c r="H28" s="23" t="s">
        <v>336</v>
      </c>
      <c r="Q28" s="8">
        <f t="shared" si="0"/>
        <v>142.11</v>
      </c>
    </row>
    <row r="29" spans="1:17" ht="12.75">
      <c r="A29" s="6">
        <v>305</v>
      </c>
      <c r="B29" s="20" t="s">
        <v>76</v>
      </c>
      <c r="C29" s="20" t="s">
        <v>62</v>
      </c>
      <c r="D29" s="20" t="s">
        <v>77</v>
      </c>
      <c r="E29" s="23" t="s">
        <v>185</v>
      </c>
      <c r="F29" s="23" t="s">
        <v>186</v>
      </c>
      <c r="G29" s="23" t="s">
        <v>187</v>
      </c>
      <c r="H29" s="23" t="s">
        <v>290</v>
      </c>
      <c r="Q29" s="8">
        <f t="shared" si="0"/>
        <v>144.05</v>
      </c>
    </row>
    <row r="30" spans="1:17" ht="12.75">
      <c r="A30" s="6">
        <v>307</v>
      </c>
      <c r="B30" s="20" t="s">
        <v>78</v>
      </c>
      <c r="C30" s="20" t="s">
        <v>79</v>
      </c>
      <c r="D30" s="20" t="s">
        <v>30</v>
      </c>
      <c r="E30" s="23" t="s">
        <v>182</v>
      </c>
      <c r="F30" s="23" t="s">
        <v>244</v>
      </c>
      <c r="G30" s="23" t="s">
        <v>242</v>
      </c>
      <c r="H30" s="23" t="s">
        <v>299</v>
      </c>
      <c r="Q30" s="8">
        <f t="shared" si="0"/>
        <v>143.45</v>
      </c>
    </row>
    <row r="31" spans="1:17" ht="12.75">
      <c r="A31" s="6">
        <v>309</v>
      </c>
      <c r="B31" s="20" t="s">
        <v>80</v>
      </c>
      <c r="C31" s="20" t="s">
        <v>52</v>
      </c>
      <c r="D31" s="20" t="s">
        <v>77</v>
      </c>
      <c r="E31" s="23" t="s">
        <v>181</v>
      </c>
      <c r="F31" s="23" t="s">
        <v>159</v>
      </c>
      <c r="G31" s="23" t="s">
        <v>295</v>
      </c>
      <c r="H31" s="23" t="s">
        <v>291</v>
      </c>
      <c r="Q31" s="8">
        <f t="shared" si="0"/>
        <v>144.84</v>
      </c>
    </row>
    <row r="32" spans="1:17" ht="12.75">
      <c r="A32" s="6">
        <v>311</v>
      </c>
      <c r="B32" s="20" t="s">
        <v>81</v>
      </c>
      <c r="C32" s="20" t="s">
        <v>82</v>
      </c>
      <c r="D32" s="20" t="s">
        <v>50</v>
      </c>
      <c r="E32" s="23" t="s">
        <v>183</v>
      </c>
      <c r="F32" s="23" t="s">
        <v>218</v>
      </c>
      <c r="G32" s="23" t="s">
        <v>179</v>
      </c>
      <c r="H32" s="23" t="s">
        <v>194</v>
      </c>
      <c r="Q32" s="8">
        <f t="shared" si="0"/>
        <v>144.85</v>
      </c>
    </row>
    <row r="33" spans="1:17" ht="12.75">
      <c r="A33" s="6">
        <v>313</v>
      </c>
      <c r="B33" s="20" t="s">
        <v>84</v>
      </c>
      <c r="C33" s="20" t="s">
        <v>85</v>
      </c>
      <c r="D33" s="20" t="s">
        <v>35</v>
      </c>
      <c r="E33" s="23" t="s">
        <v>189</v>
      </c>
      <c r="F33" s="23" t="s">
        <v>247</v>
      </c>
      <c r="G33" s="23" t="s">
        <v>205</v>
      </c>
      <c r="H33" s="23" t="s">
        <v>337</v>
      </c>
      <c r="Q33" s="8">
        <f t="shared" si="0"/>
        <v>142.68</v>
      </c>
    </row>
    <row r="34" spans="1:17" ht="12.75">
      <c r="A34" s="6">
        <v>314</v>
      </c>
      <c r="B34" s="20" t="s">
        <v>86</v>
      </c>
      <c r="C34" s="20" t="s">
        <v>87</v>
      </c>
      <c r="D34" s="20" t="s">
        <v>88</v>
      </c>
      <c r="E34" s="23" t="s">
        <v>184</v>
      </c>
      <c r="F34" s="23" t="s">
        <v>185</v>
      </c>
      <c r="G34" s="23" t="s">
        <v>297</v>
      </c>
      <c r="H34" s="23" t="s">
        <v>193</v>
      </c>
      <c r="Q34" s="8">
        <f t="shared" si="0"/>
        <v>144.09</v>
      </c>
    </row>
    <row r="35" spans="1:17" ht="12.75">
      <c r="A35" s="6">
        <v>317</v>
      </c>
      <c r="B35" s="20" t="s">
        <v>78</v>
      </c>
      <c r="C35" s="20" t="s">
        <v>89</v>
      </c>
      <c r="D35" s="20" t="s">
        <v>30</v>
      </c>
      <c r="E35" s="23" t="s">
        <v>187</v>
      </c>
      <c r="F35" s="23" t="s">
        <v>249</v>
      </c>
      <c r="G35" s="23" t="s">
        <v>298</v>
      </c>
      <c r="H35" s="23" t="s">
        <v>338</v>
      </c>
      <c r="Q35" s="8">
        <f t="shared" si="0"/>
        <v>143.8</v>
      </c>
    </row>
    <row r="36" spans="1:17" ht="12.75">
      <c r="A36" s="6">
        <v>318</v>
      </c>
      <c r="B36" s="20" t="s">
        <v>90</v>
      </c>
      <c r="C36" s="20" t="s">
        <v>91</v>
      </c>
      <c r="D36" s="20" t="s">
        <v>30</v>
      </c>
      <c r="E36" s="23" t="s">
        <v>186</v>
      </c>
      <c r="F36" s="23" t="s">
        <v>245</v>
      </c>
      <c r="G36" s="23" t="s">
        <v>159</v>
      </c>
      <c r="H36" s="23" t="s">
        <v>305</v>
      </c>
      <c r="Q36" s="8">
        <f t="shared" si="0"/>
        <v>144.13</v>
      </c>
    </row>
    <row r="37" spans="1:17" ht="12.75">
      <c r="A37" s="6">
        <v>319</v>
      </c>
      <c r="B37" s="20" t="s">
        <v>92</v>
      </c>
      <c r="C37" s="20" t="s">
        <v>83</v>
      </c>
      <c r="D37" s="20" t="s">
        <v>25</v>
      </c>
      <c r="E37" s="23" t="s">
        <v>191</v>
      </c>
      <c r="F37" s="23" t="s">
        <v>251</v>
      </c>
      <c r="G37" s="23" t="s">
        <v>299</v>
      </c>
      <c r="H37" s="23" t="s">
        <v>340</v>
      </c>
      <c r="Q37" s="8">
        <f t="shared" si="0"/>
        <v>143.46</v>
      </c>
    </row>
    <row r="38" spans="1:17" ht="12.75">
      <c r="A38" s="6">
        <v>320</v>
      </c>
      <c r="B38" s="14" t="s">
        <v>93</v>
      </c>
      <c r="C38" s="15" t="s">
        <v>94</v>
      </c>
      <c r="D38" s="15" t="s">
        <v>30</v>
      </c>
      <c r="E38" s="23" t="s">
        <v>188</v>
      </c>
      <c r="F38" s="23" t="s">
        <v>246</v>
      </c>
      <c r="G38" s="23" t="s">
        <v>173</v>
      </c>
      <c r="H38" s="23" t="s">
        <v>245</v>
      </c>
      <c r="Q38" s="8">
        <f t="shared" si="0"/>
        <v>142.58</v>
      </c>
    </row>
    <row r="39" spans="1:17" ht="12.75">
      <c r="A39" s="6">
        <v>321</v>
      </c>
      <c r="B39" s="20" t="s">
        <v>93</v>
      </c>
      <c r="C39" s="20" t="s">
        <v>95</v>
      </c>
      <c r="D39" s="20" t="s">
        <v>30</v>
      </c>
      <c r="E39" s="23" t="s">
        <v>190</v>
      </c>
      <c r="F39" s="23" t="s">
        <v>248</v>
      </c>
      <c r="G39" s="23" t="s">
        <v>198</v>
      </c>
      <c r="H39" s="23" t="s">
        <v>187</v>
      </c>
      <c r="Q39" s="8">
        <f t="shared" si="0"/>
        <v>142.58</v>
      </c>
    </row>
    <row r="40" spans="1:17" ht="12.75">
      <c r="A40" s="6">
        <v>322</v>
      </c>
      <c r="B40" s="20" t="s">
        <v>96</v>
      </c>
      <c r="C40" s="20" t="s">
        <v>27</v>
      </c>
      <c r="D40" s="20" t="s">
        <v>75</v>
      </c>
      <c r="E40" s="23" t="s">
        <v>183</v>
      </c>
      <c r="F40" s="23" t="s">
        <v>250</v>
      </c>
      <c r="G40" s="23" t="s">
        <v>301</v>
      </c>
      <c r="H40" s="23" t="s">
        <v>302</v>
      </c>
      <c r="Q40" s="8">
        <f t="shared" si="0"/>
        <v>143.22</v>
      </c>
    </row>
    <row r="41" spans="1:17" ht="12.75">
      <c r="A41" s="6">
        <v>323</v>
      </c>
      <c r="B41" s="16" t="s">
        <v>41</v>
      </c>
      <c r="C41" s="15" t="s">
        <v>97</v>
      </c>
      <c r="D41" s="15" t="s">
        <v>43</v>
      </c>
      <c r="E41" s="23" t="s">
        <v>173</v>
      </c>
      <c r="F41" s="23" t="s">
        <v>240</v>
      </c>
      <c r="G41" s="23" t="s">
        <v>287</v>
      </c>
      <c r="H41" s="23" t="s">
        <v>333</v>
      </c>
      <c r="Q41" s="8">
        <f t="shared" si="0"/>
        <v>145.21</v>
      </c>
    </row>
    <row r="42" spans="1:17" ht="12.75">
      <c r="A42" s="6">
        <v>324</v>
      </c>
      <c r="B42" s="17" t="s">
        <v>80</v>
      </c>
      <c r="C42" s="18" t="s">
        <v>98</v>
      </c>
      <c r="D42" s="18" t="s">
        <v>77</v>
      </c>
      <c r="E42" s="23" t="s">
        <v>200</v>
      </c>
      <c r="F42" s="23" t="s">
        <v>190</v>
      </c>
      <c r="G42" s="23" t="s">
        <v>300</v>
      </c>
      <c r="H42" s="23" t="s">
        <v>175</v>
      </c>
      <c r="Q42" s="8">
        <f t="shared" si="0"/>
        <v>143.21</v>
      </c>
    </row>
    <row r="43" spans="1:17" ht="12.75">
      <c r="A43" s="6">
        <v>326</v>
      </c>
      <c r="B43" s="17" t="s">
        <v>99</v>
      </c>
      <c r="C43" s="18" t="s">
        <v>100</v>
      </c>
      <c r="D43" s="18" t="s">
        <v>37</v>
      </c>
      <c r="E43" s="23" t="s">
        <v>193</v>
      </c>
      <c r="F43" s="23" t="s">
        <v>204</v>
      </c>
      <c r="G43" s="23" t="s">
        <v>255</v>
      </c>
      <c r="H43" s="23" t="s">
        <v>195</v>
      </c>
      <c r="Q43" s="8">
        <f t="shared" si="0"/>
        <v>142.66</v>
      </c>
    </row>
    <row r="44" spans="1:17" ht="12.75">
      <c r="A44" s="6">
        <v>327</v>
      </c>
      <c r="B44" s="17" t="s">
        <v>101</v>
      </c>
      <c r="C44" s="18" t="s">
        <v>73</v>
      </c>
      <c r="D44" s="18" t="s">
        <v>37</v>
      </c>
      <c r="E44" s="23" t="s">
        <v>192</v>
      </c>
      <c r="F44" s="23" t="s">
        <v>184</v>
      </c>
      <c r="G44" s="23" t="s">
        <v>211</v>
      </c>
      <c r="H44" s="23" t="s">
        <v>342</v>
      </c>
      <c r="Q44" s="8">
        <f t="shared" si="0"/>
        <v>143.67</v>
      </c>
    </row>
    <row r="45" spans="1:17" ht="12.75">
      <c r="A45" s="6">
        <v>328</v>
      </c>
      <c r="B45" s="17" t="s">
        <v>36</v>
      </c>
      <c r="C45" s="18" t="s">
        <v>102</v>
      </c>
      <c r="D45" s="18" t="s">
        <v>25</v>
      </c>
      <c r="E45" s="23" t="s">
        <v>197</v>
      </c>
      <c r="F45" s="23" t="s">
        <v>253</v>
      </c>
      <c r="G45" s="23" t="s">
        <v>302</v>
      </c>
      <c r="H45" s="23" t="s">
        <v>291</v>
      </c>
      <c r="Q45" s="8">
        <f t="shared" si="0"/>
        <v>144.24</v>
      </c>
    </row>
    <row r="46" spans="1:17" ht="12.75">
      <c r="A46" s="6">
        <v>329</v>
      </c>
      <c r="B46" s="17" t="s">
        <v>33</v>
      </c>
      <c r="C46" s="18" t="s">
        <v>103</v>
      </c>
      <c r="D46" s="18" t="s">
        <v>35</v>
      </c>
      <c r="E46" s="23" t="s">
        <v>194</v>
      </c>
      <c r="F46" s="23" t="s">
        <v>252</v>
      </c>
      <c r="G46" s="23" t="s">
        <v>288</v>
      </c>
      <c r="H46" s="23" t="s">
        <v>341</v>
      </c>
      <c r="Q46" s="8">
        <f t="shared" si="0"/>
        <v>144.25</v>
      </c>
    </row>
    <row r="47" spans="1:17" ht="12.75">
      <c r="A47" s="6">
        <v>330</v>
      </c>
      <c r="B47" s="17" t="s">
        <v>54</v>
      </c>
      <c r="C47" s="18" t="s">
        <v>29</v>
      </c>
      <c r="D47" s="18" t="s">
        <v>43</v>
      </c>
      <c r="E47" s="23" t="s">
        <v>174</v>
      </c>
      <c r="F47" s="23" t="s">
        <v>239</v>
      </c>
      <c r="G47" s="23" t="s">
        <v>288</v>
      </c>
      <c r="H47" s="23" t="s">
        <v>332</v>
      </c>
      <c r="Q47" s="8">
        <f t="shared" si="0"/>
        <v>144</v>
      </c>
    </row>
    <row r="48" spans="1:17" ht="12.75">
      <c r="A48" s="6">
        <v>331</v>
      </c>
      <c r="B48" s="17" t="s">
        <v>38</v>
      </c>
      <c r="C48" s="18" t="s">
        <v>104</v>
      </c>
      <c r="D48" s="18" t="s">
        <v>40</v>
      </c>
      <c r="E48" s="23" t="s">
        <v>195</v>
      </c>
      <c r="F48" s="23" t="s">
        <v>256</v>
      </c>
      <c r="G48" s="23" t="s">
        <v>190</v>
      </c>
      <c r="H48" s="23" t="s">
        <v>267</v>
      </c>
      <c r="Q48" s="8">
        <f t="shared" si="0"/>
        <v>144.39</v>
      </c>
    </row>
    <row r="49" spans="1:17" ht="12.75">
      <c r="A49" s="6">
        <v>332</v>
      </c>
      <c r="B49" s="17" t="s">
        <v>105</v>
      </c>
      <c r="C49" s="18" t="s">
        <v>106</v>
      </c>
      <c r="D49" s="18" t="s">
        <v>35</v>
      </c>
      <c r="E49" s="23" t="s">
        <v>196</v>
      </c>
      <c r="F49" s="23" t="s">
        <v>254</v>
      </c>
      <c r="G49" s="23" t="s">
        <v>223</v>
      </c>
      <c r="H49" s="23" t="s">
        <v>339</v>
      </c>
      <c r="Q49" s="8">
        <f t="shared" si="0"/>
        <v>144.68</v>
      </c>
    </row>
    <row r="50" spans="1:17" ht="12.75">
      <c r="A50" s="6">
        <v>333</v>
      </c>
      <c r="B50" s="17" t="s">
        <v>107</v>
      </c>
      <c r="C50" s="18" t="s">
        <v>108</v>
      </c>
      <c r="D50" s="18" t="s">
        <v>88</v>
      </c>
      <c r="E50" s="23" t="s">
        <v>179</v>
      </c>
      <c r="F50" s="23" t="s">
        <v>201</v>
      </c>
      <c r="G50" s="23" t="s">
        <v>183</v>
      </c>
      <c r="H50" s="23" t="s">
        <v>343</v>
      </c>
      <c r="Q50" s="8">
        <f t="shared" si="0"/>
        <v>145.03</v>
      </c>
    </row>
    <row r="51" spans="1:17" ht="12.75">
      <c r="A51" s="6">
        <v>334</v>
      </c>
      <c r="B51" s="17" t="s">
        <v>109</v>
      </c>
      <c r="C51" s="18" t="s">
        <v>110</v>
      </c>
      <c r="D51" s="18" t="s">
        <v>43</v>
      </c>
      <c r="E51" s="23" t="s">
        <v>177</v>
      </c>
      <c r="F51" s="23" t="s">
        <v>175</v>
      </c>
      <c r="G51" s="23" t="s">
        <v>289</v>
      </c>
      <c r="H51" s="23" t="s">
        <v>175</v>
      </c>
      <c r="Q51" s="8">
        <f t="shared" si="0"/>
        <v>144.26</v>
      </c>
    </row>
    <row r="52" spans="1:17" ht="12.75">
      <c r="A52" s="6">
        <v>336</v>
      </c>
      <c r="B52" s="17" t="s">
        <v>111</v>
      </c>
      <c r="C52" s="18" t="s">
        <v>112</v>
      </c>
      <c r="D52" s="18" t="s">
        <v>40</v>
      </c>
      <c r="E52" s="23" t="s">
        <v>198</v>
      </c>
      <c r="F52" s="23" t="s">
        <v>255</v>
      </c>
      <c r="G52" s="23" t="s">
        <v>303</v>
      </c>
      <c r="H52" s="23" t="s">
        <v>289</v>
      </c>
      <c r="Q52" s="8">
        <f t="shared" si="0"/>
        <v>144.69</v>
      </c>
    </row>
    <row r="53" spans="1:17" ht="12.75">
      <c r="A53" s="6">
        <v>337</v>
      </c>
      <c r="B53" s="17" t="s">
        <v>147</v>
      </c>
      <c r="C53" s="18" t="s">
        <v>148</v>
      </c>
      <c r="D53" s="18" t="s">
        <v>149</v>
      </c>
      <c r="E53" s="23" t="s">
        <v>180</v>
      </c>
      <c r="F53" s="23" t="s">
        <v>241</v>
      </c>
      <c r="G53" s="23" t="s">
        <v>296</v>
      </c>
      <c r="H53" s="23" t="s">
        <v>337</v>
      </c>
      <c r="Q53" s="8">
        <f t="shared" si="0"/>
        <v>143.91</v>
      </c>
    </row>
    <row r="54" spans="1:17" ht="12.75">
      <c r="A54" s="6">
        <v>341</v>
      </c>
      <c r="B54" s="17" t="s">
        <v>113</v>
      </c>
      <c r="C54" s="18" t="s">
        <v>89</v>
      </c>
      <c r="D54" s="18" t="s">
        <v>40</v>
      </c>
      <c r="E54" s="23" t="s">
        <v>199</v>
      </c>
      <c r="F54" s="23" t="s">
        <v>212</v>
      </c>
      <c r="G54" s="23" t="s">
        <v>304</v>
      </c>
      <c r="H54" s="23" t="s">
        <v>184</v>
      </c>
      <c r="Q54" s="8">
        <f t="shared" si="0"/>
        <v>143.82</v>
      </c>
    </row>
    <row r="55" spans="1:17" ht="12.75">
      <c r="A55" s="6">
        <v>342</v>
      </c>
      <c r="B55" s="17" t="s">
        <v>23</v>
      </c>
      <c r="C55" s="18" t="s">
        <v>114</v>
      </c>
      <c r="D55" s="18" t="s">
        <v>25</v>
      </c>
      <c r="E55" s="23" t="s">
        <v>182</v>
      </c>
      <c r="F55" s="23" t="s">
        <v>257</v>
      </c>
      <c r="G55" s="23" t="s">
        <v>306</v>
      </c>
      <c r="H55" s="23" t="s">
        <v>241</v>
      </c>
      <c r="Q55" s="8">
        <f t="shared" si="0"/>
        <v>143.51</v>
      </c>
    </row>
    <row r="56" spans="1:17" ht="12.75">
      <c r="A56" s="6">
        <v>343</v>
      </c>
      <c r="B56" s="17" t="s">
        <v>47</v>
      </c>
      <c r="C56" s="18" t="s">
        <v>98</v>
      </c>
      <c r="D56" s="18" t="s">
        <v>40</v>
      </c>
      <c r="E56" s="23" t="s">
        <v>200</v>
      </c>
      <c r="F56" s="23" t="s">
        <v>171</v>
      </c>
      <c r="G56" s="23" t="s">
        <v>305</v>
      </c>
      <c r="H56" s="23" t="s">
        <v>159</v>
      </c>
      <c r="Q56" s="8">
        <f t="shared" si="0"/>
        <v>144.41</v>
      </c>
    </row>
    <row r="57" spans="1:17" ht="12.75">
      <c r="A57" s="6">
        <v>346</v>
      </c>
      <c r="B57" s="17" t="s">
        <v>51</v>
      </c>
      <c r="C57" s="18" t="s">
        <v>115</v>
      </c>
      <c r="D57" s="18" t="s">
        <v>53</v>
      </c>
      <c r="E57" s="23" t="s">
        <v>201</v>
      </c>
      <c r="F57" s="23" t="s">
        <v>258</v>
      </c>
      <c r="G57" s="23" t="s">
        <v>212</v>
      </c>
      <c r="H57" s="23" t="s">
        <v>302</v>
      </c>
      <c r="Q57" s="8">
        <f t="shared" si="0"/>
        <v>144.12</v>
      </c>
    </row>
    <row r="58" spans="1:17" ht="12.75">
      <c r="A58" s="6">
        <v>348</v>
      </c>
      <c r="B58" s="17" t="s">
        <v>116</v>
      </c>
      <c r="C58" s="18" t="s">
        <v>117</v>
      </c>
      <c r="D58" s="18" t="s">
        <v>43</v>
      </c>
      <c r="E58" s="23" t="s">
        <v>178</v>
      </c>
      <c r="F58" s="23" t="s">
        <v>249</v>
      </c>
      <c r="G58" s="23" t="s">
        <v>290</v>
      </c>
      <c r="H58" s="23" t="s">
        <v>262</v>
      </c>
      <c r="Q58" s="8">
        <f t="shared" si="0"/>
        <v>145.65</v>
      </c>
    </row>
    <row r="59" spans="1:17" ht="12.75">
      <c r="A59" s="6">
        <v>349</v>
      </c>
      <c r="B59" s="17" t="s">
        <v>118</v>
      </c>
      <c r="C59" s="18" t="s">
        <v>39</v>
      </c>
      <c r="D59" s="18" t="s">
        <v>53</v>
      </c>
      <c r="E59" s="23" t="s">
        <v>202</v>
      </c>
      <c r="F59" s="23" t="s">
        <v>259</v>
      </c>
      <c r="G59" s="23" t="s">
        <v>177</v>
      </c>
      <c r="H59" s="23" t="s">
        <v>242</v>
      </c>
      <c r="Q59" s="8">
        <f t="shared" si="0"/>
        <v>143.43</v>
      </c>
    </row>
    <row r="60" spans="1:17" ht="12.75">
      <c r="A60" s="6">
        <v>352</v>
      </c>
      <c r="B60" s="17" t="s">
        <v>96</v>
      </c>
      <c r="C60" s="18" t="s">
        <v>119</v>
      </c>
      <c r="D60" s="18" t="s">
        <v>75</v>
      </c>
      <c r="E60" s="23" t="s">
        <v>196</v>
      </c>
      <c r="F60" s="23" t="s">
        <v>261</v>
      </c>
      <c r="G60" s="23" t="s">
        <v>307</v>
      </c>
      <c r="H60" s="23" t="s">
        <v>344</v>
      </c>
      <c r="Q60" s="8">
        <f t="shared" si="0"/>
        <v>143.83</v>
      </c>
    </row>
    <row r="61" spans="1:17" ht="12.75">
      <c r="A61" s="6">
        <v>357</v>
      </c>
      <c r="B61" s="17" t="s">
        <v>90</v>
      </c>
      <c r="C61" s="18" t="s">
        <v>120</v>
      </c>
      <c r="D61" s="18" t="s">
        <v>30</v>
      </c>
      <c r="E61" s="23" t="s">
        <v>204</v>
      </c>
      <c r="F61" s="23" t="s">
        <v>262</v>
      </c>
      <c r="G61" s="23" t="s">
        <v>308</v>
      </c>
      <c r="H61" s="23" t="s">
        <v>287</v>
      </c>
      <c r="Q61" s="8">
        <f t="shared" si="0"/>
        <v>142.15</v>
      </c>
    </row>
    <row r="62" spans="1:17" ht="12.75">
      <c r="A62" s="6">
        <v>362</v>
      </c>
      <c r="B62" s="14" t="s">
        <v>121</v>
      </c>
      <c r="C62" s="15" t="s">
        <v>117</v>
      </c>
      <c r="D62" s="15" t="s">
        <v>43</v>
      </c>
      <c r="E62" s="23" t="s">
        <v>175</v>
      </c>
      <c r="F62" s="23" t="s">
        <v>243</v>
      </c>
      <c r="G62" s="23" t="s">
        <v>291</v>
      </c>
      <c r="H62" s="23" t="s">
        <v>335</v>
      </c>
      <c r="Q62" s="8">
        <f t="shared" si="0"/>
        <v>147.5</v>
      </c>
    </row>
    <row r="63" spans="1:17" ht="12.75">
      <c r="A63" s="6">
        <v>363</v>
      </c>
      <c r="B63" s="17" t="s">
        <v>58</v>
      </c>
      <c r="C63" s="18" t="s">
        <v>122</v>
      </c>
      <c r="D63" s="18" t="s">
        <v>43</v>
      </c>
      <c r="E63" s="23" t="s">
        <v>176</v>
      </c>
      <c r="F63" s="23" t="s">
        <v>242</v>
      </c>
      <c r="G63" s="23" t="s">
        <v>292</v>
      </c>
      <c r="H63" s="23" t="s">
        <v>334</v>
      </c>
      <c r="Q63" s="8">
        <f t="shared" si="0"/>
        <v>146.73</v>
      </c>
    </row>
    <row r="64" spans="1:17" ht="12.75">
      <c r="A64" s="6">
        <v>365</v>
      </c>
      <c r="B64" s="20" t="s">
        <v>61</v>
      </c>
      <c r="C64" s="20" t="s">
        <v>62</v>
      </c>
      <c r="D64" s="20" t="s">
        <v>40</v>
      </c>
      <c r="E64" s="23" t="s">
        <v>203</v>
      </c>
      <c r="F64" s="23" t="s">
        <v>260</v>
      </c>
      <c r="G64" s="23" t="s">
        <v>309</v>
      </c>
      <c r="H64" s="23" t="s">
        <v>345</v>
      </c>
      <c r="Q64" s="8">
        <f aca="true" t="shared" si="1" ref="Q64:Q123">SUM(E64*$E$2+F64*$F$2+G64*$G$2+H64*$H$2+I64*$I$2+$J$2*J64+K64*$E$2+L64*$F$2+M64*$G$2+N64*$H$2+O64*$I$2+P64*$J$2)</f>
        <v>150.23</v>
      </c>
    </row>
    <row r="65" spans="1:17" ht="12.75">
      <c r="A65" s="6">
        <v>501</v>
      </c>
      <c r="B65" s="17" t="s">
        <v>80</v>
      </c>
      <c r="C65" s="18" t="s">
        <v>123</v>
      </c>
      <c r="D65" s="18" t="s">
        <v>77</v>
      </c>
      <c r="E65" s="23" t="s">
        <v>205</v>
      </c>
      <c r="F65" s="23" t="s">
        <v>263</v>
      </c>
      <c r="G65" s="23" t="s">
        <v>210</v>
      </c>
      <c r="H65" s="23" t="s">
        <v>349</v>
      </c>
      <c r="Q65" s="8">
        <f t="shared" si="1"/>
        <v>143.75</v>
      </c>
    </row>
    <row r="66" spans="1:17" ht="12.75">
      <c r="A66" s="6">
        <v>502</v>
      </c>
      <c r="B66" s="17" t="s">
        <v>74</v>
      </c>
      <c r="C66" s="18" t="s">
        <v>124</v>
      </c>
      <c r="D66" s="18" t="s">
        <v>75</v>
      </c>
      <c r="E66" s="23" t="s">
        <v>206</v>
      </c>
      <c r="F66" s="23" t="s">
        <v>199</v>
      </c>
      <c r="G66" s="23" t="s">
        <v>291</v>
      </c>
      <c r="H66" s="23" t="s">
        <v>348</v>
      </c>
      <c r="Q66" s="8">
        <f t="shared" si="1"/>
        <v>143.47</v>
      </c>
    </row>
    <row r="67" spans="1:17" ht="12.75">
      <c r="A67" s="6">
        <v>503</v>
      </c>
      <c r="B67" s="14" t="s">
        <v>28</v>
      </c>
      <c r="C67" s="15" t="s">
        <v>125</v>
      </c>
      <c r="D67" s="15" t="s">
        <v>88</v>
      </c>
      <c r="E67" s="23" t="s">
        <v>209</v>
      </c>
      <c r="F67" s="23" t="s">
        <v>264</v>
      </c>
      <c r="G67" s="23" t="s">
        <v>183</v>
      </c>
      <c r="H67" s="23" t="s">
        <v>297</v>
      </c>
      <c r="Q67" s="8">
        <f t="shared" si="1"/>
        <v>144.36</v>
      </c>
    </row>
    <row r="68" spans="1:17" ht="12.75">
      <c r="A68" s="6">
        <v>504</v>
      </c>
      <c r="B68" s="17" t="s">
        <v>126</v>
      </c>
      <c r="C68" s="18" t="s">
        <v>127</v>
      </c>
      <c r="D68" s="18" t="s">
        <v>128</v>
      </c>
      <c r="E68" s="23" t="s">
        <v>208</v>
      </c>
      <c r="F68" s="23" t="s">
        <v>198</v>
      </c>
      <c r="G68" s="23" t="s">
        <v>228</v>
      </c>
      <c r="H68" s="23" t="s">
        <v>188</v>
      </c>
      <c r="Q68" s="8">
        <f t="shared" si="1"/>
        <v>144.15</v>
      </c>
    </row>
    <row r="69" spans="1:17" ht="12.75">
      <c r="A69" s="6">
        <v>505</v>
      </c>
      <c r="B69" s="17" t="s">
        <v>90</v>
      </c>
      <c r="C69" s="18" t="s">
        <v>129</v>
      </c>
      <c r="D69" s="18" t="s">
        <v>30</v>
      </c>
      <c r="E69" s="23" t="s">
        <v>207</v>
      </c>
      <c r="F69" s="23" t="s">
        <v>265</v>
      </c>
      <c r="G69" s="23" t="s">
        <v>310</v>
      </c>
      <c r="H69" s="23" t="s">
        <v>183</v>
      </c>
      <c r="Q69" s="8">
        <f t="shared" si="1"/>
        <v>143.81</v>
      </c>
    </row>
    <row r="70" spans="1:17" ht="12.75">
      <c r="A70" s="6">
        <v>507</v>
      </c>
      <c r="B70" s="17" t="s">
        <v>41</v>
      </c>
      <c r="C70" s="18" t="s">
        <v>130</v>
      </c>
      <c r="D70" s="18" t="s">
        <v>43</v>
      </c>
      <c r="E70" s="23" t="s">
        <v>210</v>
      </c>
      <c r="F70" s="23" t="s">
        <v>196</v>
      </c>
      <c r="G70" s="23" t="s">
        <v>280</v>
      </c>
      <c r="H70" s="23" t="s">
        <v>332</v>
      </c>
      <c r="Q70" s="8">
        <f t="shared" si="1"/>
        <v>144.41</v>
      </c>
    </row>
    <row r="71" spans="1:17" ht="12.75">
      <c r="A71" s="6">
        <v>508</v>
      </c>
      <c r="B71" s="14" t="s">
        <v>131</v>
      </c>
      <c r="C71" s="15" t="s">
        <v>127</v>
      </c>
      <c r="D71" s="15" t="s">
        <v>128</v>
      </c>
      <c r="E71" s="23" t="s">
        <v>211</v>
      </c>
      <c r="F71" s="23" t="s">
        <v>249</v>
      </c>
      <c r="G71" s="23" t="s">
        <v>229</v>
      </c>
      <c r="H71" s="23" t="s">
        <v>277</v>
      </c>
      <c r="Q71" s="8">
        <f t="shared" si="1"/>
        <v>145.79</v>
      </c>
    </row>
    <row r="72" spans="1:17" ht="12.75">
      <c r="A72" s="6">
        <v>513</v>
      </c>
      <c r="B72" s="14" t="s">
        <v>132</v>
      </c>
      <c r="C72" s="15" t="s">
        <v>133</v>
      </c>
      <c r="D72" s="15" t="s">
        <v>30</v>
      </c>
      <c r="E72" s="23" t="s">
        <v>212</v>
      </c>
      <c r="F72" s="23" t="s">
        <v>179</v>
      </c>
      <c r="G72" s="23" t="s">
        <v>218</v>
      </c>
      <c r="H72" s="23" t="s">
        <v>350</v>
      </c>
      <c r="Q72" s="8">
        <f t="shared" si="1"/>
        <v>144.73</v>
      </c>
    </row>
    <row r="73" spans="1:17" ht="12.75">
      <c r="A73" s="6">
        <v>515</v>
      </c>
      <c r="B73" s="17" t="s">
        <v>134</v>
      </c>
      <c r="C73" s="18" t="s">
        <v>135</v>
      </c>
      <c r="D73" s="18" t="s">
        <v>43</v>
      </c>
      <c r="E73" s="23" t="s">
        <v>218</v>
      </c>
      <c r="F73" s="23" t="s">
        <v>267</v>
      </c>
      <c r="G73" s="23" t="s">
        <v>312</v>
      </c>
      <c r="H73" s="23" t="s">
        <v>347</v>
      </c>
      <c r="Q73" s="8">
        <f t="shared" si="1"/>
        <v>150.81</v>
      </c>
    </row>
    <row r="74" spans="1:17" ht="12.75">
      <c r="A74" s="6">
        <v>600</v>
      </c>
      <c r="B74" s="17" t="s">
        <v>136</v>
      </c>
      <c r="C74" s="18" t="s">
        <v>137</v>
      </c>
      <c r="D74" s="18" t="s">
        <v>138</v>
      </c>
      <c r="E74" s="23" t="s">
        <v>213</v>
      </c>
      <c r="F74" s="23" t="s">
        <v>269</v>
      </c>
      <c r="G74" s="23" t="s">
        <v>314</v>
      </c>
      <c r="H74" s="23" t="s">
        <v>353</v>
      </c>
      <c r="Q74" s="8">
        <f t="shared" si="1"/>
        <v>164.82</v>
      </c>
    </row>
    <row r="75" spans="1:17" ht="12.75">
      <c r="A75" s="6">
        <v>601</v>
      </c>
      <c r="B75" s="17" t="s">
        <v>139</v>
      </c>
      <c r="C75" s="18" t="s">
        <v>140</v>
      </c>
      <c r="D75" s="18" t="s">
        <v>138</v>
      </c>
      <c r="E75" s="23" t="s">
        <v>214</v>
      </c>
      <c r="F75" s="23" t="s">
        <v>268</v>
      </c>
      <c r="G75" s="23" t="s">
        <v>315</v>
      </c>
      <c r="H75" s="23" t="s">
        <v>351</v>
      </c>
      <c r="Q75" s="8">
        <f t="shared" si="1"/>
        <v>165.9</v>
      </c>
    </row>
    <row r="76" spans="1:17" ht="12.75">
      <c r="A76" s="6">
        <v>602</v>
      </c>
      <c r="B76" s="17" t="s">
        <v>150</v>
      </c>
      <c r="C76" s="18" t="s">
        <v>151</v>
      </c>
      <c r="D76" s="18" t="s">
        <v>138</v>
      </c>
      <c r="E76" s="23" t="s">
        <v>215</v>
      </c>
      <c r="F76" s="23" t="s">
        <v>270</v>
      </c>
      <c r="G76" s="23" t="s">
        <v>313</v>
      </c>
      <c r="H76" s="23" t="s">
        <v>352</v>
      </c>
      <c r="Q76" s="8">
        <f t="shared" si="1"/>
        <v>167.12</v>
      </c>
    </row>
    <row r="77" spans="1:17" ht="12.75">
      <c r="A77" s="6">
        <v>603</v>
      </c>
      <c r="B77" s="17" t="s">
        <v>58</v>
      </c>
      <c r="C77" s="18" t="s">
        <v>141</v>
      </c>
      <c r="D77" s="18" t="s">
        <v>43</v>
      </c>
      <c r="E77" s="23" t="s">
        <v>216</v>
      </c>
      <c r="F77" s="23" t="s">
        <v>271</v>
      </c>
      <c r="G77" s="23" t="s">
        <v>316</v>
      </c>
      <c r="H77" s="23" t="s">
        <v>354</v>
      </c>
      <c r="Q77" s="8">
        <f t="shared" si="1"/>
        <v>188.45</v>
      </c>
    </row>
    <row r="78" spans="1:17" ht="12.75">
      <c r="A78" s="6">
        <v>999</v>
      </c>
      <c r="B78" s="17" t="s">
        <v>152</v>
      </c>
      <c r="C78" s="18" t="s">
        <v>152</v>
      </c>
      <c r="D78" s="18" t="s">
        <v>152</v>
      </c>
      <c r="E78" s="23" t="s">
        <v>217</v>
      </c>
      <c r="F78" s="23" t="s">
        <v>266</v>
      </c>
      <c r="G78" s="23" t="s">
        <v>311</v>
      </c>
      <c r="H78" s="23" t="s">
        <v>346</v>
      </c>
      <c r="Q78" s="8">
        <f t="shared" si="1"/>
        <v>55.82</v>
      </c>
    </row>
    <row r="79" ht="12.75">
      <c r="Q79" s="8">
        <f t="shared" si="1"/>
        <v>0</v>
      </c>
    </row>
    <row r="80" ht="12.75">
      <c r="Q80" s="8">
        <f t="shared" si="1"/>
        <v>0</v>
      </c>
    </row>
    <row r="81" ht="12.75">
      <c r="Q81" s="8">
        <f t="shared" si="1"/>
        <v>0</v>
      </c>
    </row>
    <row r="82" ht="12.75">
      <c r="Q82" s="8">
        <f t="shared" si="1"/>
        <v>0</v>
      </c>
    </row>
    <row r="83" ht="12.75">
      <c r="Q83" s="8">
        <f t="shared" si="1"/>
        <v>0</v>
      </c>
    </row>
    <row r="84" ht="12.75">
      <c r="Q84" s="8">
        <f t="shared" si="1"/>
        <v>0</v>
      </c>
    </row>
    <row r="85" ht="12.75">
      <c r="Q85" s="8">
        <f t="shared" si="1"/>
        <v>0</v>
      </c>
    </row>
    <row r="86" ht="12.75">
      <c r="Q86" s="8">
        <f t="shared" si="1"/>
        <v>0</v>
      </c>
    </row>
    <row r="87" ht="12.75">
      <c r="Q87" s="8">
        <f t="shared" si="1"/>
        <v>0</v>
      </c>
    </row>
    <row r="88" ht="12.75">
      <c r="Q88" s="8">
        <f t="shared" si="1"/>
        <v>0</v>
      </c>
    </row>
    <row r="89" ht="12.75">
      <c r="Q89" s="8">
        <f t="shared" si="1"/>
        <v>0</v>
      </c>
    </row>
    <row r="90" ht="12.75">
      <c r="Q90" s="8">
        <f t="shared" si="1"/>
        <v>0</v>
      </c>
    </row>
    <row r="91" ht="12.75">
      <c r="Q91" s="8">
        <f t="shared" si="1"/>
        <v>0</v>
      </c>
    </row>
    <row r="92" ht="12.75">
      <c r="Q92" s="8">
        <f t="shared" si="1"/>
        <v>0</v>
      </c>
    </row>
    <row r="93" ht="12.75">
      <c r="Q93" s="8">
        <f t="shared" si="1"/>
        <v>0</v>
      </c>
    </row>
    <row r="94" ht="12.75">
      <c r="Q94" s="8">
        <f t="shared" si="1"/>
        <v>0</v>
      </c>
    </row>
    <row r="95" ht="12.75">
      <c r="Q95" s="8">
        <f t="shared" si="1"/>
        <v>0</v>
      </c>
    </row>
    <row r="96" ht="12.75">
      <c r="Q96" s="8">
        <f t="shared" si="1"/>
        <v>0</v>
      </c>
    </row>
    <row r="97" ht="12.75">
      <c r="Q97" s="8">
        <f t="shared" si="1"/>
        <v>0</v>
      </c>
    </row>
    <row r="98" ht="12.75">
      <c r="Q98" s="8">
        <f t="shared" si="1"/>
        <v>0</v>
      </c>
    </row>
    <row r="99" ht="12.75">
      <c r="Q99" s="8">
        <f t="shared" si="1"/>
        <v>0</v>
      </c>
    </row>
    <row r="100" ht="12.75">
      <c r="Q100" s="8">
        <f t="shared" si="1"/>
        <v>0</v>
      </c>
    </row>
    <row r="101" ht="12.75">
      <c r="Q101" s="8">
        <f t="shared" si="1"/>
        <v>0</v>
      </c>
    </row>
    <row r="102" ht="12.75">
      <c r="Q102" s="8">
        <f t="shared" si="1"/>
        <v>0</v>
      </c>
    </row>
    <row r="103" ht="12.75">
      <c r="Q103" s="8">
        <f t="shared" si="1"/>
        <v>0</v>
      </c>
    </row>
    <row r="104" ht="12.75">
      <c r="Q104" s="8">
        <f t="shared" si="1"/>
        <v>0</v>
      </c>
    </row>
    <row r="105" ht="12.75">
      <c r="Q105" s="8">
        <f t="shared" si="1"/>
        <v>0</v>
      </c>
    </row>
    <row r="106" ht="12.75">
      <c r="Q106" s="8">
        <f t="shared" si="1"/>
        <v>0</v>
      </c>
    </row>
    <row r="107" ht="12.75">
      <c r="Q107" s="8">
        <f t="shared" si="1"/>
        <v>0</v>
      </c>
    </row>
    <row r="108" ht="12.75">
      <c r="Q108" s="8">
        <f t="shared" si="1"/>
        <v>0</v>
      </c>
    </row>
    <row r="109" ht="12.75">
      <c r="Q109" s="8">
        <f t="shared" si="1"/>
        <v>0</v>
      </c>
    </row>
    <row r="110" ht="12.75">
      <c r="Q110" s="8">
        <f t="shared" si="1"/>
        <v>0</v>
      </c>
    </row>
    <row r="111" ht="12.75">
      <c r="Q111" s="8">
        <f t="shared" si="1"/>
        <v>0</v>
      </c>
    </row>
    <row r="112" ht="12.75">
      <c r="Q112" s="8">
        <f t="shared" si="1"/>
        <v>0</v>
      </c>
    </row>
    <row r="113" ht="12.75">
      <c r="Q113" s="8">
        <f t="shared" si="1"/>
        <v>0</v>
      </c>
    </row>
    <row r="114" ht="12.75">
      <c r="Q114" s="8">
        <f t="shared" si="1"/>
        <v>0</v>
      </c>
    </row>
    <row r="115" ht="12.75">
      <c r="Q115" s="8">
        <f t="shared" si="1"/>
        <v>0</v>
      </c>
    </row>
    <row r="116" ht="12.75">
      <c r="Q116" s="8">
        <f t="shared" si="1"/>
        <v>0</v>
      </c>
    </row>
    <row r="117" ht="12.75">
      <c r="Q117" s="8">
        <f t="shared" si="1"/>
        <v>0</v>
      </c>
    </row>
    <row r="118" ht="12.75">
      <c r="Q118" s="8">
        <f t="shared" si="1"/>
        <v>0</v>
      </c>
    </row>
    <row r="119" ht="12.75">
      <c r="Q119" s="8">
        <f t="shared" si="1"/>
        <v>0</v>
      </c>
    </row>
    <row r="120" ht="12.75">
      <c r="Q120" s="8">
        <f t="shared" si="1"/>
        <v>0</v>
      </c>
    </row>
    <row r="121" ht="12.75">
      <c r="Q121" s="8">
        <f t="shared" si="1"/>
        <v>0</v>
      </c>
    </row>
    <row r="122" ht="12.75">
      <c r="Q122" s="8">
        <f t="shared" si="1"/>
        <v>0</v>
      </c>
    </row>
    <row r="123" ht="12.75">
      <c r="Q123" s="8">
        <f t="shared" si="1"/>
        <v>0</v>
      </c>
    </row>
    <row r="124" ht="12.75">
      <c r="Q124" s="8">
        <f aca="true" t="shared" si="2" ref="Q124:Q187">SUM(E124*$E$2+F124*$F$2+G124*$G$2+H124*$H$2+I124*$I$2+$J$2*J124+K124*$E$2+L124*$F$2+M124*$G$2+N124*$H$2+O124*$I$2+P124*$J$2)</f>
        <v>0</v>
      </c>
    </row>
    <row r="125" ht="12.75">
      <c r="Q125" s="8">
        <f t="shared" si="2"/>
        <v>0</v>
      </c>
    </row>
    <row r="126" ht="12.75">
      <c r="Q126" s="8">
        <f t="shared" si="2"/>
        <v>0</v>
      </c>
    </row>
    <row r="127" ht="12.75">
      <c r="Q127" s="8">
        <f t="shared" si="2"/>
        <v>0</v>
      </c>
    </row>
    <row r="128" ht="12.75">
      <c r="Q128" s="8">
        <f t="shared" si="2"/>
        <v>0</v>
      </c>
    </row>
    <row r="129" ht="12.75">
      <c r="Q129" s="8">
        <f t="shared" si="2"/>
        <v>0</v>
      </c>
    </row>
    <row r="130" ht="12.75">
      <c r="Q130" s="8">
        <f t="shared" si="2"/>
        <v>0</v>
      </c>
    </row>
    <row r="131" ht="12.75">
      <c r="Q131" s="8">
        <f t="shared" si="2"/>
        <v>0</v>
      </c>
    </row>
    <row r="132" ht="12.75">
      <c r="Q132" s="8">
        <f t="shared" si="2"/>
        <v>0</v>
      </c>
    </row>
    <row r="133" ht="12.75">
      <c r="Q133" s="8">
        <f t="shared" si="2"/>
        <v>0</v>
      </c>
    </row>
    <row r="134" ht="12.75">
      <c r="Q134" s="8">
        <f t="shared" si="2"/>
        <v>0</v>
      </c>
    </row>
    <row r="135" ht="12.75">
      <c r="Q135" s="8">
        <f t="shared" si="2"/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t="shared" si="2"/>
        <v>0</v>
      </c>
    </row>
    <row r="147" ht="12.75">
      <c r="Q147" s="8">
        <f t="shared" si="2"/>
        <v>0</v>
      </c>
    </row>
    <row r="148" ht="12.75">
      <c r="Q148" s="8">
        <f t="shared" si="2"/>
        <v>0</v>
      </c>
    </row>
    <row r="149" ht="12.75">
      <c r="Q149" s="8">
        <f t="shared" si="2"/>
        <v>0</v>
      </c>
    </row>
    <row r="150" ht="12.75">
      <c r="Q150" s="8">
        <f t="shared" si="2"/>
        <v>0</v>
      </c>
    </row>
    <row r="151" ht="12.75">
      <c r="Q151" s="8">
        <f t="shared" si="2"/>
        <v>0</v>
      </c>
    </row>
    <row r="152" ht="12.75">
      <c r="Q152" s="8">
        <f t="shared" si="2"/>
        <v>0</v>
      </c>
    </row>
    <row r="153" ht="12.75">
      <c r="Q153" s="8">
        <f t="shared" si="2"/>
        <v>0</v>
      </c>
    </row>
    <row r="154" ht="12.75">
      <c r="Q154" s="8">
        <f t="shared" si="2"/>
        <v>0</v>
      </c>
    </row>
    <row r="155" ht="12.75">
      <c r="Q155" s="8">
        <f t="shared" si="2"/>
        <v>0</v>
      </c>
    </row>
    <row r="156" ht="12.75">
      <c r="Q156" s="8">
        <f t="shared" si="2"/>
        <v>0</v>
      </c>
    </row>
    <row r="157" ht="12.75">
      <c r="Q157" s="8">
        <f t="shared" si="2"/>
        <v>0</v>
      </c>
    </row>
    <row r="158" ht="12.75">
      <c r="Q158" s="8">
        <f t="shared" si="2"/>
        <v>0</v>
      </c>
    </row>
    <row r="159" ht="12.75">
      <c r="Q159" s="8">
        <f t="shared" si="2"/>
        <v>0</v>
      </c>
    </row>
    <row r="160" ht="12.75">
      <c r="Q160" s="8">
        <f t="shared" si="2"/>
        <v>0</v>
      </c>
    </row>
    <row r="161" ht="12.75">
      <c r="Q161" s="8">
        <f t="shared" si="2"/>
        <v>0</v>
      </c>
    </row>
    <row r="162" ht="12.75">
      <c r="Q162" s="8">
        <f t="shared" si="2"/>
        <v>0</v>
      </c>
    </row>
    <row r="163" ht="12.75">
      <c r="Q163" s="8">
        <f t="shared" si="2"/>
        <v>0</v>
      </c>
    </row>
    <row r="164" ht="12.75">
      <c r="Q164" s="8">
        <f t="shared" si="2"/>
        <v>0</v>
      </c>
    </row>
    <row r="165" ht="12.75">
      <c r="Q165" s="8">
        <f t="shared" si="2"/>
        <v>0</v>
      </c>
    </row>
    <row r="166" ht="12.75">
      <c r="Q166" s="8">
        <f t="shared" si="2"/>
        <v>0</v>
      </c>
    </row>
    <row r="167" ht="12.75">
      <c r="Q167" s="8">
        <f t="shared" si="2"/>
        <v>0</v>
      </c>
    </row>
    <row r="168" ht="12.75">
      <c r="Q168" s="8">
        <f t="shared" si="2"/>
        <v>0</v>
      </c>
    </row>
    <row r="169" ht="12.75">
      <c r="Q169" s="8">
        <f t="shared" si="2"/>
        <v>0</v>
      </c>
    </row>
    <row r="170" ht="12.75">
      <c r="Q170" s="8">
        <f t="shared" si="2"/>
        <v>0</v>
      </c>
    </row>
    <row r="171" ht="12.75">
      <c r="Q171" s="8">
        <f t="shared" si="2"/>
        <v>0</v>
      </c>
    </row>
    <row r="172" ht="12.75">
      <c r="Q172" s="8">
        <f t="shared" si="2"/>
        <v>0</v>
      </c>
    </row>
    <row r="173" ht="12.75">
      <c r="Q173" s="8">
        <f t="shared" si="2"/>
        <v>0</v>
      </c>
    </row>
    <row r="174" ht="12.75">
      <c r="Q174" s="8">
        <f t="shared" si="2"/>
        <v>0</v>
      </c>
    </row>
    <row r="175" ht="12.75">
      <c r="Q175" s="8">
        <f t="shared" si="2"/>
        <v>0</v>
      </c>
    </row>
    <row r="176" ht="12.75">
      <c r="Q176" s="8">
        <f t="shared" si="2"/>
        <v>0</v>
      </c>
    </row>
    <row r="177" ht="12.75">
      <c r="Q177" s="8">
        <f t="shared" si="2"/>
        <v>0</v>
      </c>
    </row>
    <row r="178" ht="12.75">
      <c r="Q178" s="8">
        <f t="shared" si="2"/>
        <v>0</v>
      </c>
    </row>
    <row r="179" ht="12.75">
      <c r="Q179" s="8">
        <f t="shared" si="2"/>
        <v>0</v>
      </c>
    </row>
    <row r="180" ht="12.75">
      <c r="Q180" s="8">
        <f t="shared" si="2"/>
        <v>0</v>
      </c>
    </row>
    <row r="181" ht="12.75">
      <c r="Q181" s="8">
        <f t="shared" si="2"/>
        <v>0</v>
      </c>
    </row>
    <row r="182" ht="12.75">
      <c r="Q182" s="8">
        <f t="shared" si="2"/>
        <v>0</v>
      </c>
    </row>
    <row r="183" ht="12.75">
      <c r="Q183" s="8">
        <f t="shared" si="2"/>
        <v>0</v>
      </c>
    </row>
    <row r="184" ht="12.75">
      <c r="Q184" s="8">
        <f t="shared" si="2"/>
        <v>0</v>
      </c>
    </row>
    <row r="185" ht="12.75">
      <c r="Q185" s="8">
        <f t="shared" si="2"/>
        <v>0</v>
      </c>
    </row>
    <row r="186" ht="12.75">
      <c r="Q186" s="8">
        <f t="shared" si="2"/>
        <v>0</v>
      </c>
    </row>
    <row r="187" ht="12.75">
      <c r="Q187" s="8">
        <f t="shared" si="2"/>
        <v>0</v>
      </c>
    </row>
    <row r="188" ht="12.75">
      <c r="Q188" s="8">
        <f aca="true" t="shared" si="3" ref="Q188:Q251">SUM(E188*$E$2+F188*$F$2+G188*$G$2+H188*$H$2+I188*$I$2+$J$2*J188+K188*$E$2+L188*$F$2+M188*$G$2+N188*$H$2+O188*$I$2+P188*$J$2)</f>
        <v>0</v>
      </c>
    </row>
    <row r="189" ht="12.75">
      <c r="Q189" s="8">
        <f t="shared" si="3"/>
        <v>0</v>
      </c>
    </row>
    <row r="190" ht="12.75">
      <c r="Q190" s="8">
        <f t="shared" si="3"/>
        <v>0</v>
      </c>
    </row>
    <row r="191" ht="12.75">
      <c r="Q191" s="8">
        <f t="shared" si="3"/>
        <v>0</v>
      </c>
    </row>
    <row r="192" ht="12.75">
      <c r="Q192" s="8">
        <f t="shared" si="3"/>
        <v>0</v>
      </c>
    </row>
    <row r="193" ht="12.75">
      <c r="Q193" s="8">
        <f t="shared" si="3"/>
        <v>0</v>
      </c>
    </row>
    <row r="194" ht="12.75">
      <c r="Q194" s="8">
        <f t="shared" si="3"/>
        <v>0</v>
      </c>
    </row>
    <row r="195" ht="12.75">
      <c r="Q195" s="8">
        <f t="shared" si="3"/>
        <v>0</v>
      </c>
    </row>
    <row r="196" ht="12.75">
      <c r="Q196" s="8">
        <f t="shared" si="3"/>
        <v>0</v>
      </c>
    </row>
    <row r="197" ht="12.75">
      <c r="Q197" s="8">
        <f t="shared" si="3"/>
        <v>0</v>
      </c>
    </row>
    <row r="198" ht="12.75">
      <c r="Q198" s="8">
        <f t="shared" si="3"/>
        <v>0</v>
      </c>
    </row>
    <row r="199" ht="12.75">
      <c r="Q199" s="8">
        <f t="shared" si="3"/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t="shared" si="3"/>
        <v>0</v>
      </c>
    </row>
    <row r="252" ht="12.75">
      <c r="Q252" s="8">
        <f aca="true" t="shared" si="4" ref="Q252:Q290">SUM(E252*$E$2+F252*$F$2+G252*$G$2+H252*$H$2+I252*$I$2+$J$2*J252+K252*$E$2+L252*$F$2+M252*$G$2+N252*$H$2+O252*$I$2+P252*$J$2)</f>
        <v>0</v>
      </c>
    </row>
    <row r="253" ht="12.75">
      <c r="Q253" s="8">
        <f t="shared" si="4"/>
        <v>0</v>
      </c>
    </row>
    <row r="254" ht="12.75">
      <c r="Q254" s="8">
        <f t="shared" si="4"/>
        <v>0</v>
      </c>
    </row>
    <row r="255" ht="12.75">
      <c r="Q255" s="8">
        <f t="shared" si="4"/>
        <v>0</v>
      </c>
    </row>
    <row r="256" ht="12.75">
      <c r="Q256" s="8">
        <f t="shared" si="4"/>
        <v>0</v>
      </c>
    </row>
    <row r="257" ht="12.75">
      <c r="Q257" s="8">
        <f t="shared" si="4"/>
        <v>0</v>
      </c>
    </row>
    <row r="258" ht="12.75">
      <c r="Q258" s="8">
        <f t="shared" si="4"/>
        <v>0</v>
      </c>
    </row>
    <row r="259" ht="12.75">
      <c r="Q259" s="8">
        <f t="shared" si="4"/>
        <v>0</v>
      </c>
    </row>
    <row r="260" ht="12.75">
      <c r="Q260" s="8">
        <f t="shared" si="4"/>
        <v>0</v>
      </c>
    </row>
    <row r="261" ht="12.75">
      <c r="Q261" s="8">
        <f t="shared" si="4"/>
        <v>0</v>
      </c>
    </row>
    <row r="262" ht="12.75">
      <c r="Q262" s="8">
        <f t="shared" si="4"/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  <row r="290" ht="12.75">
      <c r="Q290" s="8">
        <f t="shared" si="4"/>
        <v>0</v>
      </c>
    </row>
  </sheetData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U24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114</v>
      </c>
      <c r="C8" s="2" t="str">
        <f>+VLOOKUP($B8,Gesamt!$A$5:$D$290,2,FALSE)</f>
        <v>Ricker</v>
      </c>
      <c r="D8" s="2" t="str">
        <f>+VLOOKUP($B8,Gesamt!$A$5:$D$290,3,FALSE)</f>
        <v>Jana-Lena</v>
      </c>
      <c r="E8" s="1" t="str">
        <f>+VLOOKUP($B8,Gesamt!$A$5:$D$290,4,FALSE)</f>
        <v>Billerbeck</v>
      </c>
      <c r="F8" s="10" t="str">
        <f>+VLOOKUP($B8,Gesamt!$A$5:$F$290,5,FALSE)</f>
        <v>36,59</v>
      </c>
      <c r="G8" s="10" t="str">
        <f>+VLOOKUP($B8,Gesamt!$A$5:$G$290,6,FALSE)</f>
        <v>38,22</v>
      </c>
      <c r="H8" s="10" t="str">
        <f>+VLOOKUP($B8,Gesamt!$A$5:$H$290,7,FALSE)</f>
        <v>36,37</v>
      </c>
      <c r="I8" s="10" t="str">
        <f>+VLOOKUP($B8,Gesamt!$A$5:$I$290,8,FALSE)</f>
        <v>37,92</v>
      </c>
      <c r="J8" s="10">
        <f>+VLOOKUP($B8,Gesamt!$A$5:$Q$290,9,FALSE)</f>
        <v>0</v>
      </c>
      <c r="K8" s="10">
        <f>+VLOOKUP($B8,Gesamt!$A$5:$Q$290,10,FALSE)</f>
        <v>0</v>
      </c>
      <c r="L8" s="10">
        <f>+VLOOKUP($B8,Gesamt!$A$5:$Q$290,11,FALSE)</f>
        <v>0</v>
      </c>
      <c r="M8" s="10">
        <f>+VLOOKUP($B8,Gesamt!$A$5:$Q$290,12,FALSE)</f>
        <v>0</v>
      </c>
      <c r="N8" s="10">
        <f>+VLOOKUP($B8,Gesamt!$A$5:$Q$290,13,FALSE)</f>
        <v>0</v>
      </c>
      <c r="O8" s="10">
        <f>+VLOOKUP($B8,Gesamt!$A$5:$Q$290,14,FALSE)</f>
        <v>0</v>
      </c>
      <c r="P8" s="10">
        <f>+VLOOKUP($B8,Gesamt!$A$5:$Q$290,15,FALSE)</f>
        <v>0</v>
      </c>
      <c r="Q8" s="10">
        <f>+VLOOKUP($B8,Gesamt!$A$5:$Q$290,16,FALSE)</f>
        <v>0</v>
      </c>
      <c r="R8" s="10">
        <f>(F8*$F$4+G8*$G$4+H8*$H$4+I8*$I$4+J8*$J$4+K8*$K$4+L8*$F$4+M8*$G$4+N8*$H$4+O8*$I$4+P8*$J$4+Q8*$J$4)</f>
        <v>149.1</v>
      </c>
      <c r="S8" s="8">
        <f>IF(R8&gt;0,R8*-1,-1000)</f>
        <v>-149.1</v>
      </c>
    </row>
    <row r="9" spans="1:19" ht="12.75">
      <c r="A9" s="1">
        <f>IF(R9&gt;0,RANK(S9,S:S),0)</f>
        <v>2</v>
      </c>
      <c r="B9" s="6">
        <v>162</v>
      </c>
      <c r="C9" s="2" t="str">
        <f>+VLOOKUP($B9,Gesamt!$A$5:$D$290,2,FALSE)</f>
        <v>Hagenbrock</v>
      </c>
      <c r="D9" s="2" t="str">
        <f>+VLOOKUP($B9,Gesamt!$A$5:$D$290,3,FALSE)</f>
        <v>Dominik</v>
      </c>
      <c r="E9" s="1" t="str">
        <f>+VLOOKUP($B9,Gesamt!$A$5:$D$290,4,FALSE)</f>
        <v>Billerbeck</v>
      </c>
      <c r="F9" s="10" t="str">
        <f>+VLOOKUP($B9,Gesamt!$A$5:$F$290,5,FALSE)</f>
        <v>38,23</v>
      </c>
      <c r="G9" s="10" t="str">
        <f>+VLOOKUP($B9,Gesamt!$A$5:$G$290,6,FALSE)</f>
        <v>38,86</v>
      </c>
      <c r="H9" s="10" t="str">
        <f>+VLOOKUP($B9,Gesamt!$A$5:$H$290,7,FALSE)</f>
        <v>37,51</v>
      </c>
      <c r="I9" s="10" t="str">
        <f>+VLOOKUP($B9,Gesamt!$A$5:$I$290,8,FALSE)</f>
        <v>37,27</v>
      </c>
      <c r="J9" s="10">
        <f>+VLOOKUP($B9,Gesamt!$A$5:$Q$290,9,FALSE)</f>
        <v>0</v>
      </c>
      <c r="K9" s="10">
        <f>+VLOOKUP($B9,Gesamt!$A$5:$Q$290,10,FALSE)</f>
        <v>0</v>
      </c>
      <c r="L9" s="10">
        <f>+VLOOKUP($B9,Gesamt!$A$5:$Q$290,11,FALSE)</f>
        <v>0</v>
      </c>
      <c r="M9" s="10">
        <f>+VLOOKUP($B9,Gesamt!$A$5:$Q$290,12,FALSE)</f>
        <v>0</v>
      </c>
      <c r="N9" s="10">
        <f>+VLOOKUP($B9,Gesamt!$A$5:$Q$290,13,FALSE)</f>
        <v>0</v>
      </c>
      <c r="O9" s="10">
        <f>+VLOOKUP($B9,Gesamt!$A$5:$Q$290,14,FALSE)</f>
        <v>0</v>
      </c>
      <c r="P9" s="10">
        <f>+VLOOKUP($B9,Gesamt!$A$5:$Q$290,15,FALSE)</f>
        <v>0</v>
      </c>
      <c r="Q9" s="10">
        <f>+VLOOKUP($B9,Gesamt!$A$5:$Q$290,16,FALSE)</f>
        <v>0</v>
      </c>
      <c r="R9" s="10">
        <f>(F9*$F$4+G9*$G$4+H9*$H$4+I9*$I$4+J9*$J$4+K9*$K$4+L9*$F$4+M9*$G$4+N9*$H$4+O9*$I$4+P9*$J$4+Q9*$J$4)</f>
        <v>151.87</v>
      </c>
      <c r="S9" s="8">
        <f>IF(R9&gt;0,R9*-1,-1000)</f>
        <v>-151.87</v>
      </c>
    </row>
    <row r="10" spans="1:19" ht="12.75">
      <c r="A10" s="1">
        <f>IF(R10&gt;0,RANK(S10,S:S),0)</f>
        <v>3</v>
      </c>
      <c r="B10" s="6">
        <v>129</v>
      </c>
      <c r="C10" s="2" t="str">
        <f>+VLOOKUP($B10,Gesamt!$A$5:$D$290,2,FALSE)</f>
        <v>Wetter</v>
      </c>
      <c r="D10" s="2" t="str">
        <f>+VLOOKUP($B10,Gesamt!$A$5:$D$290,3,FALSE)</f>
        <v>Sabrina</v>
      </c>
      <c r="E10" s="1" t="str">
        <f>+VLOOKUP($B10,Gesamt!$A$5:$D$290,4,FALSE)</f>
        <v>Billerbeck</v>
      </c>
      <c r="F10" s="10" t="str">
        <f>+VLOOKUP($B10,Gesamt!$A$5:$F$290,5,FALSE)</f>
        <v>38,61</v>
      </c>
      <c r="G10" s="10" t="str">
        <f>+VLOOKUP($B10,Gesamt!$A$5:$G$290,6,FALSE)</f>
        <v>38,24</v>
      </c>
      <c r="H10" s="10" t="str">
        <f>+VLOOKUP($B10,Gesamt!$A$5:$H$290,7,FALSE)</f>
        <v>37,80</v>
      </c>
      <c r="I10" s="10" t="str">
        <f>+VLOOKUP($B10,Gesamt!$A$5:$I$290,8,FALSE)</f>
        <v>37,46</v>
      </c>
      <c r="J10" s="10">
        <f>+VLOOKUP($B10,Gesamt!$A$5:$Q$290,9,FALSE)</f>
        <v>0</v>
      </c>
      <c r="K10" s="10">
        <f>+VLOOKUP($B10,Gesamt!$A$5:$Q$290,10,FALSE)</f>
        <v>0</v>
      </c>
      <c r="L10" s="10">
        <f>+VLOOKUP($B10,Gesamt!$A$5:$Q$290,11,FALSE)</f>
        <v>0</v>
      </c>
      <c r="M10" s="10">
        <f>+VLOOKUP($B10,Gesamt!$A$5:$Q$290,12,FALSE)</f>
        <v>0</v>
      </c>
      <c r="N10" s="10">
        <f>+VLOOKUP($B10,Gesamt!$A$5:$Q$290,13,FALSE)</f>
        <v>0</v>
      </c>
      <c r="O10" s="10">
        <f>+VLOOKUP($B10,Gesamt!$A$5:$Q$290,14,FALSE)</f>
        <v>0</v>
      </c>
      <c r="P10" s="10">
        <f>+VLOOKUP($B10,Gesamt!$A$5:$Q$290,15,FALSE)</f>
        <v>0</v>
      </c>
      <c r="Q10" s="10">
        <f>+VLOOKUP($B10,Gesamt!$A$5:$Q$290,16,FALSE)</f>
        <v>0</v>
      </c>
      <c r="R10" s="10">
        <f>(F10*$F$4+G10*$G$4+H10*$H$4+I10*$I$4+J10*$J$4+K10*$K$4+L10*$F$4+M10*$G$4+N10*$H$4+O10*$I$4+P10*$J$4+Q10*$J$4)</f>
        <v>152.11</v>
      </c>
      <c r="S10" s="8">
        <f>IF(R10&gt;0,R10*-1,-1000)</f>
        <v>-152.11</v>
      </c>
    </row>
    <row r="11" spans="1:19" ht="12.75">
      <c r="A11" s="1">
        <f>IF(R11&gt;0,RANK(S11,S:S),0)</f>
        <v>4</v>
      </c>
      <c r="B11" s="6">
        <v>164</v>
      </c>
      <c r="C11" s="2" t="str">
        <f>+VLOOKUP($B11,Gesamt!$A$5:$D$290,2,FALSE)</f>
        <v>Gloe</v>
      </c>
      <c r="D11" s="2" t="str">
        <f>+VLOOKUP($B11,Gesamt!$A$5:$D$290,3,FALSE)</f>
        <v>Luisa</v>
      </c>
      <c r="E11" s="1" t="str">
        <f>+VLOOKUP($B11,Gesamt!$A$5:$D$290,4,FALSE)</f>
        <v>Billerbeck</v>
      </c>
      <c r="F11" s="10" t="str">
        <f>+VLOOKUP($B11,Gesamt!$A$5:$F$290,5,FALSE)</f>
        <v>37,77</v>
      </c>
      <c r="G11" s="10" t="str">
        <f>+VLOOKUP($B11,Gesamt!$A$5:$G$290,6,FALSE)</f>
        <v>39,99</v>
      </c>
      <c r="H11" s="10" t="str">
        <f>+VLOOKUP($B11,Gesamt!$A$5:$H$290,7,FALSE)</f>
        <v>37,01</v>
      </c>
      <c r="I11" s="10" t="str">
        <f>+VLOOKUP($B11,Gesamt!$A$5:$I$290,8,FALSE)</f>
        <v>39,25</v>
      </c>
      <c r="J11" s="10">
        <f>+VLOOKUP($B11,Gesamt!$A$5:$Q$290,9,FALSE)</f>
        <v>0</v>
      </c>
      <c r="K11" s="10">
        <f>+VLOOKUP($B11,Gesamt!$A$5:$Q$290,10,FALSE)</f>
        <v>0</v>
      </c>
      <c r="L11" s="10">
        <f>+VLOOKUP($B11,Gesamt!$A$5:$Q$290,11,FALSE)</f>
        <v>0</v>
      </c>
      <c r="M11" s="10">
        <f>+VLOOKUP($B11,Gesamt!$A$5:$Q$290,12,FALSE)</f>
        <v>0</v>
      </c>
      <c r="N11" s="10">
        <f>+VLOOKUP($B11,Gesamt!$A$5:$Q$290,13,FALSE)</f>
        <v>0</v>
      </c>
      <c r="O11" s="10">
        <f>+VLOOKUP($B11,Gesamt!$A$5:$Q$290,14,FALSE)</f>
        <v>0</v>
      </c>
      <c r="P11" s="10">
        <f>+VLOOKUP($B11,Gesamt!$A$5:$Q$290,15,FALSE)</f>
        <v>0</v>
      </c>
      <c r="Q11" s="10">
        <f>+VLOOKUP($B11,Gesamt!$A$5:$Q$290,16,FALSE)</f>
        <v>0</v>
      </c>
      <c r="R11" s="10">
        <f>(F11*$F$4+G11*$G$4+H11*$H$4+I11*$I$4+J11*$J$4+K11*$K$4+L11*$F$4+M11*$G$4+N11*$H$4+O11*$I$4+P11*$J$4+Q11*$J$4)</f>
        <v>154.02</v>
      </c>
      <c r="S11" s="8">
        <f>IF(R11&gt;0,R11*-1,-1000)</f>
        <v>-154.02</v>
      </c>
    </row>
    <row r="12" spans="1:2" ht="12.75">
      <c r="A12" s="1"/>
      <c r="B12" s="6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3:U25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MIN(F8:F19)</f>
        <v>36.55</v>
      </c>
      <c r="G5" s="10">
        <f t="shared" si="0"/>
        <v>0</v>
      </c>
      <c r="H5" s="10">
        <f t="shared" si="0"/>
        <v>0</v>
      </c>
      <c r="I5" s="10">
        <f t="shared" si="0"/>
        <v>38.08</v>
      </c>
      <c r="J5" s="10">
        <f t="shared" si="0"/>
        <v>0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107</v>
      </c>
      <c r="C8" s="2" t="str">
        <f>+VLOOKUP($B8,Gesamt!$A$5:$D$290,2,FALSE)</f>
        <v>Eckert</v>
      </c>
      <c r="D8" s="2" t="str">
        <f>+VLOOKUP($B8,Gesamt!$A$5:$D$290,3,FALSE)</f>
        <v>Sebastian</v>
      </c>
      <c r="E8" s="1" t="str">
        <f>+VLOOKUP($B8,Gesamt!$A$5:$D$290,4,FALSE)</f>
        <v>Overath</v>
      </c>
      <c r="F8" s="10" t="str">
        <f>+VLOOKUP($B8,Gesamt!$A$5:$F$290,5,FALSE)</f>
        <v>36,87</v>
      </c>
      <c r="G8" s="10" t="str">
        <f>+VLOOKUP($B8,Gesamt!$A$5:$G$290,6,FALSE)</f>
        <v>36,66</v>
      </c>
      <c r="H8" s="10" t="str">
        <f>+VLOOKUP($B8,Gesamt!$A$5:$H$290,7,FALSE)</f>
        <v>36,68</v>
      </c>
      <c r="I8" s="10" t="str">
        <f>+VLOOKUP($B8,Gesamt!$A$5:$I$290,8,FALSE)</f>
        <v>36,29</v>
      </c>
      <c r="J8" s="10">
        <f>+VLOOKUP($B8,Gesamt!$A$5:$Q$290,9,FALSE)</f>
        <v>0</v>
      </c>
      <c r="K8" s="10">
        <f>+VLOOKUP($B8,Gesamt!$A$5:$Q$290,10,FALSE)</f>
        <v>0</v>
      </c>
      <c r="L8" s="10">
        <f>+VLOOKUP($B8,Gesamt!$A$5:$Q$290,11,FALSE)</f>
        <v>0</v>
      </c>
      <c r="M8" s="10">
        <f>+VLOOKUP($B8,Gesamt!$A$5:$Q$290,12,FALSE)</f>
        <v>0</v>
      </c>
      <c r="N8" s="10">
        <f>+VLOOKUP($B8,Gesamt!$A$5:$Q$290,13,FALSE)</f>
        <v>0</v>
      </c>
      <c r="O8" s="10">
        <f>+VLOOKUP($B8,Gesamt!$A$5:$Q$290,14,FALSE)</f>
        <v>0</v>
      </c>
      <c r="P8" s="10">
        <f>+VLOOKUP($B8,Gesamt!$A$5:$Q$290,15,FALSE)</f>
        <v>0</v>
      </c>
      <c r="Q8" s="10">
        <f>+VLOOKUP($B8,Gesamt!$A$5:$Q$290,16,FALSE)</f>
        <v>0</v>
      </c>
      <c r="R8" s="10">
        <f aca="true" t="shared" si="1" ref="R8:R19">(F8*$F$4+G8*$G$4+H8*$H$4+I8*$I$4+J8*$J$4+K8*$K$4+L8*$F$4+M8*$G$4+N8*$H$4+O8*$I$4+P8*$J$4+Q8*$J$4)</f>
        <v>146.5</v>
      </c>
      <c r="S8" s="8">
        <f aca="true" t="shared" si="2" ref="S8:S25">IF(R8&gt;0,R8*-1,-1000)</f>
        <v>-146.5</v>
      </c>
    </row>
    <row r="9" spans="1:19" ht="12.75">
      <c r="A9" s="1">
        <f>IF(R9&gt;0,RANK(S9,S:S),0)</f>
        <v>2</v>
      </c>
      <c r="B9" s="6">
        <v>109</v>
      </c>
      <c r="C9" s="2" t="str">
        <f>+VLOOKUP($B9,Gesamt!$A$5:$D$290,2,FALSE)</f>
        <v>Neuhaus</v>
      </c>
      <c r="D9" s="2" t="str">
        <f>+VLOOKUP($B9,Gesamt!$A$5:$D$290,3,FALSE)</f>
        <v>Robin</v>
      </c>
      <c r="E9" s="1" t="str">
        <f>+VLOOKUP($B9,Gesamt!$A$5:$D$290,4,FALSE)</f>
        <v>Mettingen</v>
      </c>
      <c r="F9" s="10" t="str">
        <f>+VLOOKUP($B9,Gesamt!$A$5:$F$290,5,FALSE)</f>
        <v>36,33</v>
      </c>
      <c r="G9" s="10" t="str">
        <f>+VLOOKUP($B9,Gesamt!$A$5:$G$290,6,FALSE)</f>
        <v>37,49</v>
      </c>
      <c r="H9" s="10" t="str">
        <f>+VLOOKUP($B9,Gesamt!$A$5:$H$290,7,FALSE)</f>
        <v>36,10</v>
      </c>
      <c r="I9" s="10" t="str">
        <f>+VLOOKUP($B9,Gesamt!$A$5:$I$290,8,FALSE)</f>
        <v>36,96</v>
      </c>
      <c r="J9" s="10">
        <f>+VLOOKUP($B9,Gesamt!$A$5:$Q$290,9,FALSE)</f>
        <v>0</v>
      </c>
      <c r="K9" s="10">
        <f>+VLOOKUP($B9,Gesamt!$A$5:$Q$290,10,FALSE)</f>
        <v>0</v>
      </c>
      <c r="L9" s="10">
        <f>+VLOOKUP($B9,Gesamt!$A$5:$Q$290,11,FALSE)</f>
        <v>0</v>
      </c>
      <c r="M9" s="10">
        <f>+VLOOKUP($B9,Gesamt!$A$5:$Q$290,12,FALSE)</f>
        <v>0</v>
      </c>
      <c r="N9" s="10">
        <f>+VLOOKUP($B9,Gesamt!$A$5:$Q$290,13,FALSE)</f>
        <v>0</v>
      </c>
      <c r="O9" s="10">
        <f>+VLOOKUP($B9,Gesamt!$A$5:$Q$290,14,FALSE)</f>
        <v>0</v>
      </c>
      <c r="P9" s="10">
        <f>+VLOOKUP($B9,Gesamt!$A$5:$Q$290,15,FALSE)</f>
        <v>0</v>
      </c>
      <c r="Q9" s="10">
        <f>+VLOOKUP($B9,Gesamt!$A$5:$Q$290,16,FALSE)</f>
        <v>0</v>
      </c>
      <c r="R9" s="10">
        <f t="shared" si="1"/>
        <v>146.88</v>
      </c>
      <c r="S9" s="8">
        <f t="shared" si="2"/>
        <v>-146.88</v>
      </c>
    </row>
    <row r="10" spans="1:19" ht="12.75">
      <c r="A10" s="1">
        <f>IF(R10&gt;0,RANK(S10,S:S),0)</f>
        <v>3</v>
      </c>
      <c r="B10" s="6">
        <v>113</v>
      </c>
      <c r="C10" s="2" t="str">
        <f>+VLOOKUP($B10,Gesamt!$A$5:$D$290,2,FALSE)</f>
        <v>Valtwies</v>
      </c>
      <c r="D10" s="2" t="str">
        <f>+VLOOKUP($B10,Gesamt!$A$5:$D$290,3,FALSE)</f>
        <v>Nina</v>
      </c>
      <c r="E10" s="1" t="str">
        <f>+VLOOKUP($B10,Gesamt!$A$5:$D$290,4,FALSE)</f>
        <v>Havixbeck</v>
      </c>
      <c r="F10" s="10" t="str">
        <f>+VLOOKUP($B10,Gesamt!$A$5:$F$290,5,FALSE)</f>
        <v>37,48</v>
      </c>
      <c r="G10" s="10" t="str">
        <f>+VLOOKUP($B10,Gesamt!$A$5:$G$290,6,FALSE)</f>
        <v>36,55</v>
      </c>
      <c r="H10" s="10" t="str">
        <f>+VLOOKUP($B10,Gesamt!$A$5:$H$290,7,FALSE)</f>
        <v>36,75</v>
      </c>
      <c r="I10" s="10" t="str">
        <f>+VLOOKUP($B10,Gesamt!$A$5:$I$290,8,FALSE)</f>
        <v>36,16</v>
      </c>
      <c r="J10" s="10">
        <f>+VLOOKUP($B10,Gesamt!$A$5:$Q$290,9,FALSE)</f>
        <v>0</v>
      </c>
      <c r="K10" s="10">
        <f>+VLOOKUP($B10,Gesamt!$A$5:$Q$290,10,FALSE)</f>
        <v>0</v>
      </c>
      <c r="L10" s="10">
        <f>+VLOOKUP($B10,Gesamt!$A$5:$Q$290,11,FALSE)</f>
        <v>0</v>
      </c>
      <c r="M10" s="10">
        <f>+VLOOKUP($B10,Gesamt!$A$5:$Q$290,12,FALSE)</f>
        <v>0</v>
      </c>
      <c r="N10" s="10">
        <f>+VLOOKUP($B10,Gesamt!$A$5:$Q$290,13,FALSE)</f>
        <v>0</v>
      </c>
      <c r="O10" s="10">
        <f>+VLOOKUP($B10,Gesamt!$A$5:$Q$290,14,FALSE)</f>
        <v>0</v>
      </c>
      <c r="P10" s="10">
        <f>+VLOOKUP($B10,Gesamt!$A$5:$Q$290,15,FALSE)</f>
        <v>0</v>
      </c>
      <c r="Q10" s="10">
        <f>+VLOOKUP($B10,Gesamt!$A$5:$Q$290,16,FALSE)</f>
        <v>0</v>
      </c>
      <c r="R10" s="10">
        <f t="shared" si="1"/>
        <v>146.94</v>
      </c>
      <c r="S10" s="8">
        <f t="shared" si="2"/>
        <v>-146.94</v>
      </c>
    </row>
    <row r="11" spans="1:19" ht="12.75">
      <c r="A11" s="1">
        <f>IF(R11&gt;0,RANK(S11,S:S),0)</f>
        <v>4</v>
      </c>
      <c r="B11" s="6">
        <v>102</v>
      </c>
      <c r="C11" s="2" t="str">
        <f>+VLOOKUP($B11,Gesamt!$A$5:$D$290,2,FALSE)</f>
        <v>Nickel</v>
      </c>
      <c r="D11" s="2" t="str">
        <f>+VLOOKUP($B11,Gesamt!$A$5:$D$290,3,FALSE)</f>
        <v>Philipp</v>
      </c>
      <c r="E11" s="1" t="str">
        <f>+VLOOKUP($B11,Gesamt!$A$5:$D$290,4,FALSE)</f>
        <v>Kerpen</v>
      </c>
      <c r="F11" s="10" t="str">
        <f>+VLOOKUP($B11,Gesamt!$A$5:$F$290,5,FALSE)</f>
        <v>36,91</v>
      </c>
      <c r="G11" s="10" t="str">
        <f>+VLOOKUP($B11,Gesamt!$A$5:$G$290,6,FALSE)</f>
        <v>37,11</v>
      </c>
      <c r="H11" s="10" t="str">
        <f>+VLOOKUP($B11,Gesamt!$A$5:$H$290,7,FALSE)</f>
        <v>36,56</v>
      </c>
      <c r="I11" s="10" t="str">
        <f>+VLOOKUP($B11,Gesamt!$A$5:$I$290,8,FALSE)</f>
        <v>36,40</v>
      </c>
      <c r="J11" s="10">
        <f>+VLOOKUP($B11,Gesamt!$A$5:$Q$290,9,FALSE)</f>
        <v>0</v>
      </c>
      <c r="K11" s="10">
        <f>+VLOOKUP($B11,Gesamt!$A$5:$Q$290,10,FALSE)</f>
        <v>0</v>
      </c>
      <c r="L11" s="10">
        <f>+VLOOKUP($B11,Gesamt!$A$5:$Q$290,11,FALSE)</f>
        <v>0</v>
      </c>
      <c r="M11" s="10">
        <f>+VLOOKUP($B11,Gesamt!$A$5:$Q$290,12,FALSE)</f>
        <v>0</v>
      </c>
      <c r="N11" s="10">
        <f>+VLOOKUP($B11,Gesamt!$A$5:$Q$290,13,FALSE)</f>
        <v>0</v>
      </c>
      <c r="O11" s="10">
        <f>+VLOOKUP($B11,Gesamt!$A$5:$Q$290,14,FALSE)</f>
        <v>0</v>
      </c>
      <c r="P11" s="10">
        <f>+VLOOKUP($B11,Gesamt!$A$5:$Q$290,15,FALSE)</f>
        <v>0</v>
      </c>
      <c r="Q11" s="10">
        <f>+VLOOKUP($B11,Gesamt!$A$5:$Q$290,16,FALSE)</f>
        <v>0</v>
      </c>
      <c r="R11" s="10">
        <f t="shared" si="1"/>
        <v>146.98</v>
      </c>
      <c r="S11" s="8">
        <f t="shared" si="2"/>
        <v>-146.98</v>
      </c>
    </row>
    <row r="12" spans="1:19" ht="12.75">
      <c r="A12" s="1">
        <f>IF(R12&gt;0,RANK(S12,S:S),0)</f>
        <v>5</v>
      </c>
      <c r="B12" s="6">
        <v>106</v>
      </c>
      <c r="C12" s="2" t="str">
        <f>+VLOOKUP($B12,Gesamt!$A$5:$D$290,2,FALSE)</f>
        <v>Schütt</v>
      </c>
      <c r="D12" s="2" t="str">
        <f>+VLOOKUP($B12,Gesamt!$A$5:$D$290,3,FALSE)</f>
        <v>Jannik</v>
      </c>
      <c r="E12" s="1" t="str">
        <f>+VLOOKUP($B12,Gesamt!$A$5:$D$290,4,FALSE)</f>
        <v>Kerpen</v>
      </c>
      <c r="F12" s="10" t="str">
        <f>+VLOOKUP($B12,Gesamt!$A$5:$F$290,5,FALSE)</f>
        <v>36,32</v>
      </c>
      <c r="G12" s="10" t="str">
        <f>+VLOOKUP($B12,Gesamt!$A$5:$G$290,6,FALSE)</f>
        <v>37,84</v>
      </c>
      <c r="H12" s="10" t="str">
        <f>+VLOOKUP($B12,Gesamt!$A$5:$H$290,7,FALSE)</f>
        <v>36,17</v>
      </c>
      <c r="I12" s="10" t="str">
        <f>+VLOOKUP($B12,Gesamt!$A$5:$I$290,8,FALSE)</f>
        <v>37,10</v>
      </c>
      <c r="J12" s="10">
        <f>+VLOOKUP($B12,Gesamt!$A$5:$Q$290,9,FALSE)</f>
        <v>0</v>
      </c>
      <c r="K12" s="10">
        <f>+VLOOKUP($B12,Gesamt!$A$5:$Q$290,10,FALSE)</f>
        <v>0</v>
      </c>
      <c r="L12" s="10">
        <f>+VLOOKUP($B12,Gesamt!$A$5:$Q$290,11,FALSE)</f>
        <v>0</v>
      </c>
      <c r="M12" s="10">
        <f>+VLOOKUP($B12,Gesamt!$A$5:$Q$290,12,FALSE)</f>
        <v>0</v>
      </c>
      <c r="N12" s="10">
        <f>+VLOOKUP($B12,Gesamt!$A$5:$Q$290,13,FALSE)</f>
        <v>0</v>
      </c>
      <c r="O12" s="10">
        <f>+VLOOKUP($B12,Gesamt!$A$5:$Q$290,14,FALSE)</f>
        <v>0</v>
      </c>
      <c r="P12" s="10">
        <f>+VLOOKUP($B12,Gesamt!$A$5:$Q$290,15,FALSE)</f>
        <v>0</v>
      </c>
      <c r="Q12" s="10">
        <f>+VLOOKUP($B12,Gesamt!$A$5:$Q$290,16,FALSE)</f>
        <v>0</v>
      </c>
      <c r="R12" s="10">
        <f t="shared" si="1"/>
        <v>147.43</v>
      </c>
      <c r="S12" s="8">
        <f t="shared" si="2"/>
        <v>-147.43</v>
      </c>
    </row>
    <row r="13" spans="1:19" ht="12.75">
      <c r="A13" s="1">
        <f>IF(R13&gt;0,RANK(S13,S:S),0)</f>
        <v>6</v>
      </c>
      <c r="B13" s="6">
        <v>115</v>
      </c>
      <c r="C13" s="2" t="str">
        <f>+VLOOKUP($B13,Gesamt!$A$5:$D$290,2,FALSE)</f>
        <v>Plinius</v>
      </c>
      <c r="D13" s="2" t="str">
        <f>+VLOOKUP($B13,Gesamt!$A$5:$D$290,3,FALSE)</f>
        <v>Erik</v>
      </c>
      <c r="E13" s="1" t="str">
        <f>+VLOOKUP($B13,Gesamt!$A$5:$D$290,4,FALSE)</f>
        <v>Bad Bentheim</v>
      </c>
      <c r="F13" s="10" t="str">
        <f>+VLOOKUP($B13,Gesamt!$A$5:$F$290,5,FALSE)</f>
        <v>36,73</v>
      </c>
      <c r="G13" s="10" t="str">
        <f>+VLOOKUP($B13,Gesamt!$A$5:$G$290,6,FALSE)</f>
        <v>37,43</v>
      </c>
      <c r="H13" s="10" t="str">
        <f>+VLOOKUP($B13,Gesamt!$A$5:$H$290,7,FALSE)</f>
        <v>36,21</v>
      </c>
      <c r="I13" s="10" t="str">
        <f>+VLOOKUP($B13,Gesamt!$A$5:$I$290,8,FALSE)</f>
        <v>37,33</v>
      </c>
      <c r="J13" s="10">
        <f>+VLOOKUP($B13,Gesamt!$A$5:$Q$290,9,FALSE)</f>
        <v>0</v>
      </c>
      <c r="K13" s="10">
        <f>+VLOOKUP($B13,Gesamt!$A$5:$Q$290,10,FALSE)</f>
        <v>0</v>
      </c>
      <c r="L13" s="10">
        <f>+VLOOKUP($B13,Gesamt!$A$5:$Q$290,11,FALSE)</f>
        <v>0</v>
      </c>
      <c r="M13" s="10">
        <f>+VLOOKUP($B13,Gesamt!$A$5:$Q$290,12,FALSE)</f>
        <v>0</v>
      </c>
      <c r="N13" s="10">
        <f>+VLOOKUP($B13,Gesamt!$A$5:$Q$290,13,FALSE)</f>
        <v>0</v>
      </c>
      <c r="O13" s="10">
        <f>+VLOOKUP($B13,Gesamt!$A$5:$Q$290,14,FALSE)</f>
        <v>0</v>
      </c>
      <c r="P13" s="10">
        <f>+VLOOKUP($B13,Gesamt!$A$5:$Q$290,15,FALSE)</f>
        <v>0</v>
      </c>
      <c r="Q13" s="10">
        <f>+VLOOKUP($B13,Gesamt!$A$5:$Q$290,16,FALSE)</f>
        <v>0</v>
      </c>
      <c r="R13" s="10">
        <f t="shared" si="1"/>
        <v>147.7</v>
      </c>
      <c r="S13" s="8">
        <f t="shared" si="2"/>
        <v>-147.7</v>
      </c>
    </row>
    <row r="14" spans="1:19" ht="12.75">
      <c r="A14" s="1">
        <f>IF(R14&gt;0,RANK(S14,S:S),0)</f>
        <v>7</v>
      </c>
      <c r="B14" s="6">
        <v>132</v>
      </c>
      <c r="C14" s="2" t="str">
        <f>+VLOOKUP($B14,Gesamt!$A$5:$D$290,2,FALSE)</f>
        <v>Wallmeyer</v>
      </c>
      <c r="D14" s="2" t="str">
        <f>+VLOOKUP($B14,Gesamt!$A$5:$D$290,3,FALSE)</f>
        <v>Bea</v>
      </c>
      <c r="E14" s="1" t="str">
        <f>+VLOOKUP($B14,Gesamt!$A$5:$D$290,4,FALSE)</f>
        <v>Havixbeck</v>
      </c>
      <c r="F14" s="10" t="str">
        <f>+VLOOKUP($B14,Gesamt!$A$5:$F$290,5,FALSE)</f>
        <v>36,97</v>
      </c>
      <c r="G14" s="10" t="str">
        <f>+VLOOKUP($B14,Gesamt!$A$5:$G$290,6,FALSE)</f>
        <v>37,16</v>
      </c>
      <c r="H14" s="10" t="str">
        <f>+VLOOKUP($B14,Gesamt!$A$5:$H$290,7,FALSE)</f>
        <v>36,32</v>
      </c>
      <c r="I14" s="10" t="str">
        <f>+VLOOKUP($B14,Gesamt!$A$5:$I$290,8,FALSE)</f>
        <v>37,39</v>
      </c>
      <c r="J14" s="10">
        <f>+VLOOKUP($B14,Gesamt!$A$5:$Q$290,9,FALSE)</f>
        <v>0</v>
      </c>
      <c r="K14" s="10">
        <f>+VLOOKUP($B14,Gesamt!$A$5:$Q$290,10,FALSE)</f>
        <v>0</v>
      </c>
      <c r="L14" s="10">
        <f>+VLOOKUP($B14,Gesamt!$A$5:$Q$290,11,FALSE)</f>
        <v>0</v>
      </c>
      <c r="M14" s="10">
        <f>+VLOOKUP($B14,Gesamt!$A$5:$Q$290,12,FALSE)</f>
        <v>0</v>
      </c>
      <c r="N14" s="10">
        <f>+VLOOKUP($B14,Gesamt!$A$5:$Q$290,13,FALSE)</f>
        <v>0</v>
      </c>
      <c r="O14" s="10">
        <f>+VLOOKUP($B14,Gesamt!$A$5:$Q$290,14,FALSE)</f>
        <v>0</v>
      </c>
      <c r="P14" s="10">
        <f>+VLOOKUP($B14,Gesamt!$A$5:$Q$290,15,FALSE)</f>
        <v>0</v>
      </c>
      <c r="Q14" s="10">
        <f>+VLOOKUP($B14,Gesamt!$A$5:$Q$290,16,FALSE)</f>
        <v>0</v>
      </c>
      <c r="R14" s="10">
        <f t="shared" si="1"/>
        <v>147.84</v>
      </c>
      <c r="S14" s="8">
        <f t="shared" si="2"/>
        <v>-147.84</v>
      </c>
    </row>
    <row r="15" spans="1:19" ht="12.75">
      <c r="A15" s="1">
        <f>IF(R15&gt;0,RANK(S15,S:S),0)</f>
        <v>8</v>
      </c>
      <c r="B15" s="6">
        <v>154</v>
      </c>
      <c r="C15" s="2" t="str">
        <f>+VLOOKUP($B15,Gesamt!$A$5:$D$290,2,FALSE)</f>
        <v>Nesbit</v>
      </c>
      <c r="D15" s="2" t="str">
        <f>+VLOOKUP($B15,Gesamt!$A$5:$D$290,3,FALSE)</f>
        <v>Philip</v>
      </c>
      <c r="E15" s="1" t="str">
        <f>+VLOOKUP($B15,Gesamt!$A$5:$D$290,4,FALSE)</f>
        <v>Havixbeck</v>
      </c>
      <c r="F15" s="10" t="str">
        <f>+VLOOKUP($B15,Gesamt!$A$5:$F$290,5,FALSE)</f>
        <v>36,66</v>
      </c>
      <c r="G15" s="10" t="str">
        <f>+VLOOKUP($B15,Gesamt!$A$5:$G$290,6,FALSE)</f>
        <v>37,09</v>
      </c>
      <c r="H15" s="10" t="str">
        <f>+VLOOKUP($B15,Gesamt!$A$5:$H$290,7,FALSE)</f>
        <v>37,11</v>
      </c>
      <c r="I15" s="10" t="str">
        <f>+VLOOKUP($B15,Gesamt!$A$5:$I$290,8,FALSE)</f>
        <v>37,72</v>
      </c>
      <c r="J15" s="10">
        <f>+VLOOKUP($B15,Gesamt!$A$5:$Q$290,9,FALSE)</f>
        <v>0</v>
      </c>
      <c r="K15" s="10">
        <f>+VLOOKUP($B15,Gesamt!$A$5:$Q$290,10,FALSE)</f>
        <v>0</v>
      </c>
      <c r="L15" s="10">
        <f>+VLOOKUP($B15,Gesamt!$A$5:$Q$290,11,FALSE)</f>
        <v>0</v>
      </c>
      <c r="M15" s="10">
        <f>+VLOOKUP($B15,Gesamt!$A$5:$Q$290,12,FALSE)</f>
        <v>0</v>
      </c>
      <c r="N15" s="10">
        <f>+VLOOKUP($B15,Gesamt!$A$5:$Q$290,13,FALSE)</f>
        <v>0</v>
      </c>
      <c r="O15" s="10">
        <f>+VLOOKUP($B15,Gesamt!$A$5:$Q$290,14,FALSE)</f>
        <v>0</v>
      </c>
      <c r="P15" s="10">
        <f>+VLOOKUP($B15,Gesamt!$A$5:$Q$290,15,FALSE)</f>
        <v>0</v>
      </c>
      <c r="Q15" s="10">
        <f>+VLOOKUP($B15,Gesamt!$A$5:$Q$290,16,FALSE)</f>
        <v>0</v>
      </c>
      <c r="R15" s="10">
        <f t="shared" si="1"/>
        <v>148.58</v>
      </c>
      <c r="S15" s="8">
        <f t="shared" si="2"/>
        <v>-148.58</v>
      </c>
    </row>
    <row r="16" spans="1:19" ht="12.75">
      <c r="A16" s="1">
        <f>IF(R16&gt;0,RANK(S16,S:S),0)</f>
        <v>9</v>
      </c>
      <c r="B16" s="6">
        <v>116</v>
      </c>
      <c r="C16" s="2" t="str">
        <f>+VLOOKUP($B16,Gesamt!$A$5:$D$290,2,FALSE)</f>
        <v>Overwaul</v>
      </c>
      <c r="D16" s="2" t="str">
        <f>+VLOOKUP($B16,Gesamt!$A$5:$D$290,3,FALSE)</f>
        <v>Lennart</v>
      </c>
      <c r="E16" s="1" t="str">
        <f>+VLOOKUP($B16,Gesamt!$A$5:$D$290,4,FALSE)</f>
        <v>Havixbeck</v>
      </c>
      <c r="F16" s="10" t="str">
        <f>+VLOOKUP($B16,Gesamt!$A$5:$F$290,5,FALSE)</f>
        <v>37,75</v>
      </c>
      <c r="G16" s="10" t="str">
        <f>+VLOOKUP($B16,Gesamt!$A$5:$G$290,6,FALSE)</f>
        <v>37,13</v>
      </c>
      <c r="H16" s="10" t="str">
        <f>+VLOOKUP($B16,Gesamt!$A$5:$H$290,7,FALSE)</f>
        <v>36,78</v>
      </c>
      <c r="I16" s="10" t="str">
        <f>+VLOOKUP($B16,Gesamt!$A$5:$I$290,8,FALSE)</f>
        <v>37,10</v>
      </c>
      <c r="J16" s="10">
        <f>+VLOOKUP($B16,Gesamt!$A$5:$Q$290,9,FALSE)</f>
        <v>0</v>
      </c>
      <c r="K16" s="10">
        <f>+VLOOKUP($B16,Gesamt!$A$5:$Q$290,10,FALSE)</f>
        <v>0</v>
      </c>
      <c r="L16" s="10">
        <f>+VLOOKUP($B16,Gesamt!$A$5:$Q$290,11,FALSE)</f>
        <v>0</v>
      </c>
      <c r="M16" s="10">
        <f>+VLOOKUP($B16,Gesamt!$A$5:$Q$290,12,FALSE)</f>
        <v>0</v>
      </c>
      <c r="N16" s="10">
        <f>+VLOOKUP($B16,Gesamt!$A$5:$Q$290,13,FALSE)</f>
        <v>0</v>
      </c>
      <c r="O16" s="10">
        <f>+VLOOKUP($B16,Gesamt!$A$5:$Q$290,14,FALSE)</f>
        <v>0</v>
      </c>
      <c r="P16" s="10">
        <f>+VLOOKUP($B16,Gesamt!$A$5:$Q$290,15,FALSE)</f>
        <v>0</v>
      </c>
      <c r="Q16" s="10">
        <f>+VLOOKUP($B16,Gesamt!$A$5:$Q$290,16,FALSE)</f>
        <v>0</v>
      </c>
      <c r="R16" s="10">
        <f t="shared" si="1"/>
        <v>148.76</v>
      </c>
      <c r="S16" s="8">
        <f t="shared" si="2"/>
        <v>-148.76</v>
      </c>
    </row>
    <row r="17" spans="1:19" ht="12.75">
      <c r="A17" s="1">
        <f>IF(R17&gt;0,RANK(S17,S:S),0)</f>
        <v>10</v>
      </c>
      <c r="B17" s="6">
        <v>118</v>
      </c>
      <c r="C17" s="2" t="str">
        <f>+VLOOKUP($B17,Gesamt!$A$5:$D$290,2,FALSE)</f>
        <v>Elges</v>
      </c>
      <c r="D17" s="2" t="str">
        <f>+VLOOKUP($B17,Gesamt!$A$5:$D$290,3,FALSE)</f>
        <v>Erik</v>
      </c>
      <c r="E17" s="1" t="str">
        <f>+VLOOKUP($B17,Gesamt!$A$5:$D$290,4,FALSE)</f>
        <v>Stromberg</v>
      </c>
      <c r="F17" s="10" t="str">
        <f>+VLOOKUP($B17,Gesamt!$A$5:$F$290,5,FALSE)</f>
        <v>37,20</v>
      </c>
      <c r="G17" s="10" t="str">
        <f>+VLOOKUP($B17,Gesamt!$A$5:$G$290,6,FALSE)</f>
        <v>37,85</v>
      </c>
      <c r="H17" s="10" t="str">
        <f>+VLOOKUP($B17,Gesamt!$A$5:$H$290,7,FALSE)</f>
        <v>36,48</v>
      </c>
      <c r="I17" s="10" t="str">
        <f>+VLOOKUP($B17,Gesamt!$A$5:$I$290,8,FALSE)</f>
        <v>37,50</v>
      </c>
      <c r="J17" s="10">
        <f>+VLOOKUP($B17,Gesamt!$A$5:$Q$290,9,FALSE)</f>
        <v>0</v>
      </c>
      <c r="K17" s="10">
        <f>+VLOOKUP($B17,Gesamt!$A$5:$Q$290,10,FALSE)</f>
        <v>0</v>
      </c>
      <c r="L17" s="10">
        <f>+VLOOKUP($B17,Gesamt!$A$5:$Q$290,11,FALSE)</f>
        <v>0</v>
      </c>
      <c r="M17" s="10">
        <f>+VLOOKUP($B17,Gesamt!$A$5:$Q$290,12,FALSE)</f>
        <v>0</v>
      </c>
      <c r="N17" s="10">
        <f>+VLOOKUP($B17,Gesamt!$A$5:$Q$290,13,FALSE)</f>
        <v>0</v>
      </c>
      <c r="O17" s="10">
        <f>+VLOOKUP($B17,Gesamt!$A$5:$Q$290,14,FALSE)</f>
        <v>0</v>
      </c>
      <c r="P17" s="10">
        <f>+VLOOKUP($B17,Gesamt!$A$5:$Q$290,15,FALSE)</f>
        <v>0</v>
      </c>
      <c r="Q17" s="10">
        <f>+VLOOKUP($B17,Gesamt!$A$5:$Q$290,16,FALSE)</f>
        <v>0</v>
      </c>
      <c r="R17" s="10">
        <f t="shared" si="1"/>
        <v>149.03</v>
      </c>
      <c r="S17" s="8">
        <f t="shared" si="2"/>
        <v>-149.03</v>
      </c>
    </row>
    <row r="18" spans="1:19" ht="12.75">
      <c r="A18" s="1">
        <f>IF(R18&gt;0,RANK(S18,S:S),0)</f>
        <v>11</v>
      </c>
      <c r="B18" s="6">
        <v>153</v>
      </c>
      <c r="C18" s="2" t="str">
        <f>+VLOOKUP($B18,Gesamt!$A$5:$D$290,2,FALSE)</f>
        <v>Sonneborn</v>
      </c>
      <c r="D18" s="2" t="str">
        <f>+VLOOKUP($B18,Gesamt!$A$5:$D$290,3,FALSE)</f>
        <v>Roland</v>
      </c>
      <c r="E18" s="1" t="str">
        <f>+VLOOKUP($B18,Gesamt!$A$5:$D$290,4,FALSE)</f>
        <v>Stromberg</v>
      </c>
      <c r="F18" s="10">
        <f>+VLOOKUP($B18,Gesamt!$A$5:$F$290,5,FALSE)</f>
        <v>36.55</v>
      </c>
      <c r="G18" s="10" t="str">
        <f>+VLOOKUP($B18,Gesamt!$A$5:$G$290,6,FALSE)</f>
        <v>37,68</v>
      </c>
      <c r="H18" s="10" t="str">
        <f>+VLOOKUP($B18,Gesamt!$A$5:$H$290,7,FALSE)</f>
        <v>36,99</v>
      </c>
      <c r="I18" s="10">
        <f>+VLOOKUP($B18,Gesamt!$A$5:$I$290,8,FALSE)</f>
        <v>38.08</v>
      </c>
      <c r="J18" s="10">
        <f>+VLOOKUP($B18,Gesamt!$A$5:$Q$290,9,FALSE)</f>
        <v>0</v>
      </c>
      <c r="K18" s="10">
        <f>+VLOOKUP($B18,Gesamt!$A$5:$Q$290,10,FALSE)</f>
        <v>0</v>
      </c>
      <c r="L18" s="10">
        <f>+VLOOKUP($B18,Gesamt!$A$5:$Q$290,11,FALSE)</f>
        <v>0</v>
      </c>
      <c r="M18" s="10">
        <f>+VLOOKUP($B18,Gesamt!$A$5:$Q$290,12,FALSE)</f>
        <v>0</v>
      </c>
      <c r="N18" s="10">
        <f>+VLOOKUP($B18,Gesamt!$A$5:$Q$290,13,FALSE)</f>
        <v>0</v>
      </c>
      <c r="O18" s="10">
        <f>+VLOOKUP($B18,Gesamt!$A$5:$Q$290,14,FALSE)</f>
        <v>0</v>
      </c>
      <c r="P18" s="10">
        <f>+VLOOKUP($B18,Gesamt!$A$5:$Q$290,15,FALSE)</f>
        <v>0</v>
      </c>
      <c r="Q18" s="10">
        <f>+VLOOKUP($B18,Gesamt!$A$5:$Q$290,16,FALSE)</f>
        <v>0</v>
      </c>
      <c r="R18" s="10">
        <f t="shared" si="1"/>
        <v>149.3</v>
      </c>
      <c r="S18" s="8">
        <f t="shared" si="2"/>
        <v>-149.3</v>
      </c>
    </row>
    <row r="19" spans="1:19" ht="12.75">
      <c r="A19" s="1">
        <f>IF(R19&gt;0,RANK(S19,S:S),0)</f>
        <v>12</v>
      </c>
      <c r="B19" s="6">
        <v>110</v>
      </c>
      <c r="C19" s="2" t="str">
        <f>+VLOOKUP($B19,Gesamt!$A$5:$D$290,2,FALSE)</f>
        <v>Claus</v>
      </c>
      <c r="D19" s="2" t="str">
        <f>+VLOOKUP($B19,Gesamt!$A$5:$D$290,3,FALSE)</f>
        <v>Isabell</v>
      </c>
      <c r="E19" s="1" t="str">
        <f>+VLOOKUP($B19,Gesamt!$A$5:$D$290,4,FALSE)</f>
        <v>Bergkamen</v>
      </c>
      <c r="F19" s="10" t="str">
        <f>+VLOOKUP($B19,Gesamt!$A$5:$F$290,5,FALSE)</f>
        <v>37,94</v>
      </c>
      <c r="G19" s="10" t="str">
        <f>+VLOOKUP($B19,Gesamt!$A$5:$G$290,6,FALSE)</f>
        <v>37,41</v>
      </c>
      <c r="H19" s="10" t="str">
        <f>+VLOOKUP($B19,Gesamt!$A$5:$H$290,7,FALSE)</f>
        <v>37,18</v>
      </c>
      <c r="I19" s="10" t="str">
        <f>+VLOOKUP($B19,Gesamt!$A$5:$I$290,8,FALSE)</f>
        <v>36,83</v>
      </c>
      <c r="J19" s="10">
        <f>+VLOOKUP($B19,Gesamt!$A$5:$Q$290,9,FALSE)</f>
        <v>0</v>
      </c>
      <c r="K19" s="10">
        <f>+VLOOKUP($B19,Gesamt!$A$5:$Q$290,10,FALSE)</f>
        <v>0</v>
      </c>
      <c r="L19" s="10">
        <f>+VLOOKUP($B19,Gesamt!$A$5:$Q$290,11,FALSE)</f>
        <v>0</v>
      </c>
      <c r="M19" s="10">
        <f>+VLOOKUP($B19,Gesamt!$A$5:$Q$290,12,FALSE)</f>
        <v>0</v>
      </c>
      <c r="N19" s="10">
        <f>+VLOOKUP($B19,Gesamt!$A$5:$Q$290,13,FALSE)</f>
        <v>0</v>
      </c>
      <c r="O19" s="10">
        <f>+VLOOKUP($B19,Gesamt!$A$5:$Q$290,14,FALSE)</f>
        <v>0</v>
      </c>
      <c r="P19" s="10">
        <f>+VLOOKUP($B19,Gesamt!$A$5:$Q$290,15,FALSE)</f>
        <v>0</v>
      </c>
      <c r="Q19" s="10">
        <f>+VLOOKUP($B19,Gesamt!$A$5:$Q$290,16,FALSE)</f>
        <v>0</v>
      </c>
      <c r="R19" s="10">
        <f t="shared" si="1"/>
        <v>149.36</v>
      </c>
      <c r="S19" s="8">
        <f t="shared" si="2"/>
        <v>-149.36</v>
      </c>
    </row>
    <row r="20" spans="1:19" ht="12.75">
      <c r="A20" s="1">
        <f>IF(R20&gt;0,RANK(S20,S:S),0)</f>
        <v>13</v>
      </c>
      <c r="B20" s="6">
        <v>143</v>
      </c>
      <c r="C20" s="2" t="str">
        <f>+VLOOKUP($B20,Gesamt!$A$5:$D$290,2,FALSE)</f>
        <v>Dirks</v>
      </c>
      <c r="D20" s="2" t="str">
        <f>+VLOOKUP($B20,Gesamt!$A$5:$D$290,3,FALSE)</f>
        <v>Moritz</v>
      </c>
      <c r="E20" s="1" t="str">
        <f>+VLOOKUP($B20,Gesamt!$A$5:$D$290,4,FALSE)</f>
        <v>Havixbeck</v>
      </c>
      <c r="F20" s="10" t="str">
        <f>+VLOOKUP($B20,Gesamt!$A$5:$F$290,5,FALSE)</f>
        <v>37,15</v>
      </c>
      <c r="G20" s="10" t="str">
        <f>+VLOOKUP($B20,Gesamt!$A$5:$G$290,6,FALSE)</f>
        <v>37,92</v>
      </c>
      <c r="H20" s="10" t="str">
        <f>+VLOOKUP($B20,Gesamt!$A$5:$H$290,7,FALSE)</f>
        <v>37,21</v>
      </c>
      <c r="I20" s="10" t="str">
        <f>+VLOOKUP($B20,Gesamt!$A$5:$I$290,8,FALSE)</f>
        <v>37,23</v>
      </c>
      <c r="J20" s="10">
        <f>+VLOOKUP($B20,Gesamt!$A$5:$Q$290,9,FALSE)</f>
        <v>0</v>
      </c>
      <c r="K20" s="10">
        <f>+VLOOKUP($B20,Gesamt!$A$5:$Q$290,10,FALSE)</f>
        <v>0</v>
      </c>
      <c r="L20" s="10">
        <f>+VLOOKUP($B20,Gesamt!$A$5:$Q$290,11,FALSE)</f>
        <v>0</v>
      </c>
      <c r="M20" s="10">
        <f>+VLOOKUP($B20,Gesamt!$A$5:$Q$290,12,FALSE)</f>
        <v>0</v>
      </c>
      <c r="N20" s="10">
        <f>+VLOOKUP($B20,Gesamt!$A$5:$Q$290,13,FALSE)</f>
        <v>0</v>
      </c>
      <c r="O20" s="10">
        <f>+VLOOKUP($B20,Gesamt!$A$5:$Q$290,14,FALSE)</f>
        <v>0</v>
      </c>
      <c r="P20" s="10">
        <f>+VLOOKUP($B20,Gesamt!$A$5:$Q$290,15,FALSE)</f>
        <v>0</v>
      </c>
      <c r="Q20" s="10">
        <f>+VLOOKUP($B20,Gesamt!$A$5:$Q$290,16,FALSE)</f>
        <v>0</v>
      </c>
      <c r="R20" s="10">
        <f aca="true" t="shared" si="3" ref="R20:R25">(F20*$F$4+G20*$G$4+H20*$H$4+I20*$I$4+J20*$J$4+K20*$K$4+L20*$F$4+M20*$G$4+N20*$H$4+O20*$I$4+P20*$J$4+Q20*$J$4)</f>
        <v>149.51</v>
      </c>
      <c r="S20" s="8">
        <f t="shared" si="2"/>
        <v>-149.51</v>
      </c>
    </row>
    <row r="21" spans="1:19" ht="12.75">
      <c r="A21" s="1">
        <f>IF(R21&gt;0,RANK(S21,S:S),0)</f>
        <v>14</v>
      </c>
      <c r="B21" s="6">
        <v>179</v>
      </c>
      <c r="C21" s="2" t="str">
        <f>+VLOOKUP($B21,Gesamt!$A$5:$D$290,2,FALSE)</f>
        <v>Marrder</v>
      </c>
      <c r="D21" s="2" t="str">
        <f>+VLOOKUP($B21,Gesamt!$A$5:$D$290,3,FALSE)</f>
        <v>Joos</v>
      </c>
      <c r="E21" s="1" t="str">
        <f>+VLOOKUP($B21,Gesamt!$A$5:$D$290,4,FALSE)</f>
        <v>Havixbeck</v>
      </c>
      <c r="F21" s="10" t="str">
        <f>+VLOOKUP($B21,Gesamt!$A$5:$F$290,5,FALSE)</f>
        <v>37,07</v>
      </c>
      <c r="G21" s="10" t="str">
        <f>+VLOOKUP($B21,Gesamt!$A$5:$G$290,6,FALSE)</f>
        <v>37,95</v>
      </c>
      <c r="H21" s="10" t="str">
        <f>+VLOOKUP($B21,Gesamt!$A$5:$H$290,7,FALSE)</f>
        <v>37,40</v>
      </c>
      <c r="I21" s="10" t="str">
        <f>+VLOOKUP($B21,Gesamt!$A$5:$I$290,8,FALSE)</f>
        <v>37,12</v>
      </c>
      <c r="J21" s="10">
        <f>+VLOOKUP($B21,Gesamt!$A$5:$Q$290,9,FALSE)</f>
        <v>0</v>
      </c>
      <c r="K21" s="10">
        <f>+VLOOKUP($B21,Gesamt!$A$5:$Q$290,10,FALSE)</f>
        <v>0</v>
      </c>
      <c r="L21" s="10">
        <f>+VLOOKUP($B21,Gesamt!$A$5:$Q$290,11,FALSE)</f>
        <v>0</v>
      </c>
      <c r="M21" s="10">
        <f>+VLOOKUP($B21,Gesamt!$A$5:$Q$290,12,FALSE)</f>
        <v>0</v>
      </c>
      <c r="N21" s="10">
        <f>+VLOOKUP($B21,Gesamt!$A$5:$Q$290,13,FALSE)</f>
        <v>0</v>
      </c>
      <c r="O21" s="10">
        <f>+VLOOKUP($B21,Gesamt!$A$5:$Q$290,14,FALSE)</f>
        <v>0</v>
      </c>
      <c r="P21" s="10">
        <f>+VLOOKUP($B21,Gesamt!$A$5:$Q$290,15,FALSE)</f>
        <v>0</v>
      </c>
      <c r="Q21" s="10">
        <f>+VLOOKUP($B21,Gesamt!$A$5:$Q$290,16,FALSE)</f>
        <v>0</v>
      </c>
      <c r="R21" s="10">
        <f t="shared" si="3"/>
        <v>149.54</v>
      </c>
      <c r="S21" s="8">
        <f t="shared" si="2"/>
        <v>-149.54</v>
      </c>
    </row>
    <row r="22" spans="1:19" ht="12.75">
      <c r="A22" s="1">
        <f>IF(R22&gt;0,RANK(S22,S:S),0)</f>
        <v>15</v>
      </c>
      <c r="B22" s="6">
        <v>122</v>
      </c>
      <c r="C22" s="2" t="str">
        <f>+VLOOKUP($B22,Gesamt!$A$5:$D$290,2,FALSE)</f>
        <v>Gansweid</v>
      </c>
      <c r="D22" s="2" t="str">
        <f>+VLOOKUP($B22,Gesamt!$A$5:$D$290,3,FALSE)</f>
        <v>Jonas</v>
      </c>
      <c r="E22" s="1" t="str">
        <f>+VLOOKUP($B22,Gesamt!$A$5:$D$290,4,FALSE)</f>
        <v>Viersen</v>
      </c>
      <c r="F22" s="10">
        <f>+VLOOKUP($B22,Gesamt!$A$5:$F$290,5,FALSE)</f>
        <v>37.4</v>
      </c>
      <c r="G22" s="10" t="str">
        <f>+VLOOKUP($B22,Gesamt!$A$5:$G$290,6,FALSE)</f>
        <v>36,99</v>
      </c>
      <c r="H22" s="10" t="str">
        <f>+VLOOKUP($B22,Gesamt!$A$5:$H$290,7,FALSE)</f>
        <v>37,95</v>
      </c>
      <c r="I22" s="10">
        <f>+VLOOKUP($B22,Gesamt!$A$5:$I$290,8,FALSE)</f>
        <v>37.26</v>
      </c>
      <c r="J22" s="10">
        <f>+VLOOKUP($B22,Gesamt!$A$5:$Q$290,9,FALSE)</f>
        <v>0</v>
      </c>
      <c r="K22" s="10">
        <f>+VLOOKUP($B22,Gesamt!$A$5:$Q$290,10,FALSE)</f>
        <v>0</v>
      </c>
      <c r="L22" s="10">
        <f>+VLOOKUP($B22,Gesamt!$A$5:$Q$290,11,FALSE)</f>
        <v>0</v>
      </c>
      <c r="M22" s="10">
        <f>+VLOOKUP($B22,Gesamt!$A$5:$Q$290,12,FALSE)</f>
        <v>0</v>
      </c>
      <c r="N22" s="10">
        <f>+VLOOKUP($B22,Gesamt!$A$5:$Q$290,13,FALSE)</f>
        <v>0</v>
      </c>
      <c r="O22" s="10">
        <f>+VLOOKUP($B22,Gesamt!$A$5:$Q$290,14,FALSE)</f>
        <v>0</v>
      </c>
      <c r="P22" s="10">
        <f>+VLOOKUP($B22,Gesamt!$A$5:$Q$290,15,FALSE)</f>
        <v>0</v>
      </c>
      <c r="Q22" s="10">
        <f>+VLOOKUP($B22,Gesamt!$A$5:$Q$290,16,FALSE)</f>
        <v>0</v>
      </c>
      <c r="R22" s="10">
        <f t="shared" si="3"/>
        <v>149.6</v>
      </c>
      <c r="S22" s="8">
        <f t="shared" si="2"/>
        <v>-149.6</v>
      </c>
    </row>
    <row r="23" spans="1:19" ht="12.75">
      <c r="A23" s="1">
        <f>IF(R23&gt;0,RANK(S23,S:S),0)</f>
        <v>16</v>
      </c>
      <c r="B23" s="6">
        <v>152</v>
      </c>
      <c r="C23" s="2" t="str">
        <f>+VLOOKUP($B23,Gesamt!$A$5:$D$290,2,FALSE)</f>
        <v>Sonneborn</v>
      </c>
      <c r="D23" s="2" t="str">
        <f>+VLOOKUP($B23,Gesamt!$A$5:$D$290,3,FALSE)</f>
        <v>Ina</v>
      </c>
      <c r="E23" s="1" t="str">
        <f>+VLOOKUP($B23,Gesamt!$A$5:$D$290,4,FALSE)</f>
        <v>Stromberg</v>
      </c>
      <c r="F23" s="10" t="str">
        <f>+VLOOKUP($B23,Gesamt!$A$5:$F$290,5,FALSE)</f>
        <v>38,05</v>
      </c>
      <c r="G23" s="10" t="str">
        <f>+VLOOKUP($B23,Gesamt!$A$5:$G$290,6,FALSE)</f>
        <v>36,66</v>
      </c>
      <c r="H23" s="10" t="str">
        <f>+VLOOKUP($B23,Gesamt!$A$5:$H$290,7,FALSE)</f>
        <v>38,46</v>
      </c>
      <c r="I23" s="10" t="str">
        <f>+VLOOKUP($B23,Gesamt!$A$5:$I$290,8,FALSE)</f>
        <v>36,63</v>
      </c>
      <c r="J23" s="10">
        <f>+VLOOKUP($B23,Gesamt!$A$5:$Q$290,9,FALSE)</f>
        <v>0</v>
      </c>
      <c r="K23" s="10">
        <f>+VLOOKUP($B23,Gesamt!$A$5:$Q$290,10,FALSE)</f>
        <v>0</v>
      </c>
      <c r="L23" s="10">
        <f>+VLOOKUP($B23,Gesamt!$A$5:$Q$290,11,FALSE)</f>
        <v>0</v>
      </c>
      <c r="M23" s="10">
        <f>+VLOOKUP($B23,Gesamt!$A$5:$Q$290,12,FALSE)</f>
        <v>0</v>
      </c>
      <c r="N23" s="10">
        <f>+VLOOKUP($B23,Gesamt!$A$5:$Q$290,13,FALSE)</f>
        <v>0</v>
      </c>
      <c r="O23" s="10">
        <f>+VLOOKUP($B23,Gesamt!$A$5:$Q$290,14,FALSE)</f>
        <v>0</v>
      </c>
      <c r="P23" s="10">
        <f>+VLOOKUP($B23,Gesamt!$A$5:$Q$290,15,FALSE)</f>
        <v>0</v>
      </c>
      <c r="Q23" s="10">
        <f>+VLOOKUP($B23,Gesamt!$A$5:$Q$290,16,FALSE)</f>
        <v>0</v>
      </c>
      <c r="R23" s="10">
        <f t="shared" si="3"/>
        <v>149.8</v>
      </c>
      <c r="S23" s="8">
        <f t="shared" si="2"/>
        <v>-149.8</v>
      </c>
    </row>
    <row r="24" spans="1:19" ht="12.75">
      <c r="A24" s="1">
        <f>IF(R24&gt;0,RANK(S24,S:S),0)</f>
        <v>17</v>
      </c>
      <c r="B24" s="6">
        <v>156</v>
      </c>
      <c r="C24" s="2" t="str">
        <f>+VLOOKUP($B24,Gesamt!$A$5:$D$290,2,FALSE)</f>
        <v>Hilgemann</v>
      </c>
      <c r="D24" s="2" t="str">
        <f>+VLOOKUP($B24,Gesamt!$A$5:$D$290,3,FALSE)</f>
        <v>Daniel</v>
      </c>
      <c r="E24" s="1" t="str">
        <f>+VLOOKUP($B24,Gesamt!$A$5:$D$290,4,FALSE)</f>
        <v>Havixbeck</v>
      </c>
      <c r="F24" s="10" t="str">
        <f>+VLOOKUP($B24,Gesamt!$A$5:$F$290,5,FALSE)</f>
        <v>37,99</v>
      </c>
      <c r="G24" s="10" t="str">
        <f>+VLOOKUP($B24,Gesamt!$A$5:$G$290,6,FALSE)</f>
        <v>36,84</v>
      </c>
      <c r="H24" s="10" t="str">
        <f>+VLOOKUP($B24,Gesamt!$A$5:$H$290,7,FALSE)</f>
        <v>38,24</v>
      </c>
      <c r="I24" s="10" t="str">
        <f>+VLOOKUP($B24,Gesamt!$A$5:$I$290,8,FALSE)</f>
        <v>36,98</v>
      </c>
      <c r="J24" s="10">
        <f>+VLOOKUP($B24,Gesamt!$A$5:$Q$290,9,FALSE)</f>
        <v>0</v>
      </c>
      <c r="K24" s="10">
        <f>+VLOOKUP($B24,Gesamt!$A$5:$Q$290,10,FALSE)</f>
        <v>0</v>
      </c>
      <c r="L24" s="10">
        <f>+VLOOKUP($B24,Gesamt!$A$5:$Q$290,11,FALSE)</f>
        <v>0</v>
      </c>
      <c r="M24" s="10">
        <f>+VLOOKUP($B24,Gesamt!$A$5:$Q$290,12,FALSE)</f>
        <v>0</v>
      </c>
      <c r="N24" s="10">
        <f>+VLOOKUP($B24,Gesamt!$A$5:$Q$290,13,FALSE)</f>
        <v>0</v>
      </c>
      <c r="O24" s="10">
        <f>+VLOOKUP($B24,Gesamt!$A$5:$Q$290,14,FALSE)</f>
        <v>0</v>
      </c>
      <c r="P24" s="10">
        <f>+VLOOKUP($B24,Gesamt!$A$5:$Q$290,15,FALSE)</f>
        <v>0</v>
      </c>
      <c r="Q24" s="10">
        <f>+VLOOKUP($B24,Gesamt!$A$5:$Q$290,16,FALSE)</f>
        <v>0</v>
      </c>
      <c r="R24" s="10">
        <f t="shared" si="3"/>
        <v>150.05</v>
      </c>
      <c r="S24" s="8">
        <f t="shared" si="2"/>
        <v>-150.05</v>
      </c>
    </row>
    <row r="25" spans="1:19" ht="12.75">
      <c r="A25" s="1">
        <f>IF(R25&gt;0,RANK(S25,S:S),0)</f>
        <v>18</v>
      </c>
      <c r="B25" s="6">
        <v>141</v>
      </c>
      <c r="C25" s="2" t="str">
        <f>+VLOOKUP($B25,Gesamt!$A$5:$D$290,2,FALSE)</f>
        <v>Borgert</v>
      </c>
      <c r="D25" s="2" t="str">
        <f>+VLOOKUP($B25,Gesamt!$A$5:$D$290,3,FALSE)</f>
        <v>Alexander</v>
      </c>
      <c r="E25" s="1" t="str">
        <f>+VLOOKUP($B25,Gesamt!$A$5:$D$290,4,FALSE)</f>
        <v>Havixbeck</v>
      </c>
      <c r="F25" s="10" t="str">
        <f>+VLOOKUP($B25,Gesamt!$A$5:$F$290,5,FALSE)</f>
        <v>40,32</v>
      </c>
      <c r="G25" s="10" t="str">
        <f>+VLOOKUP($B25,Gesamt!$A$5:$G$290,6,FALSE)</f>
        <v>38,95</v>
      </c>
      <c r="H25" s="10" t="str">
        <f>+VLOOKUP($B25,Gesamt!$A$5:$H$290,7,FALSE)</f>
        <v>39,95</v>
      </c>
      <c r="I25" s="10" t="str">
        <f>+VLOOKUP($B25,Gesamt!$A$5:$I$290,8,FALSE)</f>
        <v>38,04</v>
      </c>
      <c r="J25" s="10">
        <f>+VLOOKUP($B25,Gesamt!$A$5:$Q$290,9,FALSE)</f>
        <v>0</v>
      </c>
      <c r="K25" s="10">
        <f>+VLOOKUP($B25,Gesamt!$A$5:$Q$290,10,FALSE)</f>
        <v>0</v>
      </c>
      <c r="L25" s="10">
        <f>+VLOOKUP($B25,Gesamt!$A$5:$Q$290,11,FALSE)</f>
        <v>0</v>
      </c>
      <c r="M25" s="10">
        <f>+VLOOKUP($B25,Gesamt!$A$5:$Q$290,12,FALSE)</f>
        <v>0</v>
      </c>
      <c r="N25" s="10">
        <f>+VLOOKUP($B25,Gesamt!$A$5:$Q$290,13,FALSE)</f>
        <v>0</v>
      </c>
      <c r="O25" s="10">
        <f>+VLOOKUP($B25,Gesamt!$A$5:$Q$290,14,FALSE)</f>
        <v>0</v>
      </c>
      <c r="P25" s="10">
        <f>+VLOOKUP($B25,Gesamt!$A$5:$Q$290,15,FALSE)</f>
        <v>0</v>
      </c>
      <c r="Q25" s="10">
        <f>+VLOOKUP($B25,Gesamt!$A$5:$Q$290,16,FALSE)</f>
        <v>0</v>
      </c>
      <c r="R25" s="10">
        <f t="shared" si="3"/>
        <v>157.26</v>
      </c>
      <c r="S25" s="8">
        <f t="shared" si="2"/>
        <v>-157.26</v>
      </c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3:U26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MIN(F8:F13)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330</v>
      </c>
      <c r="C8" s="2" t="str">
        <f>+VLOOKUP($B8,Gesamt!$A$5:$D$290,2,FALSE)</f>
        <v>Wetter</v>
      </c>
      <c r="D8" s="2" t="str">
        <f>+VLOOKUP($B8,Gesamt!$A$5:$D$290,3,FALSE)</f>
        <v>Sebastian</v>
      </c>
      <c r="E8" s="1" t="str">
        <f>+VLOOKUP($B8,Gesamt!$A$5:$D$290,4,FALSE)</f>
        <v>Billerbeck</v>
      </c>
      <c r="F8" s="10" t="str">
        <f>+VLOOKUP($B8,Gesamt!$A$5:$F$290,5,FALSE)</f>
        <v>36,22</v>
      </c>
      <c r="G8" s="10" t="str">
        <f>+VLOOKUP($B8,Gesamt!$A$5:$G$290,6,FALSE)</f>
        <v>35,46</v>
      </c>
      <c r="H8" s="10" t="str">
        <f>+VLOOKUP($B8,Gesamt!$A$5:$H$290,7,FALSE)</f>
        <v>36,49</v>
      </c>
      <c r="I8" s="10" t="str">
        <f>+VLOOKUP($B8,Gesamt!$A$5:$I$290,8,FALSE)</f>
        <v>35,83</v>
      </c>
      <c r="J8" s="10">
        <f>+VLOOKUP($B8,Gesamt!$A$5:$Q$290,9,FALSE)</f>
        <v>0</v>
      </c>
      <c r="K8" s="10">
        <f>+VLOOKUP($B8,Gesamt!$A$5:$Q$290,10,FALSE)</f>
        <v>0</v>
      </c>
      <c r="L8" s="10">
        <f>+VLOOKUP($B8,Gesamt!$A$5:$Q$290,11,FALSE)</f>
        <v>0</v>
      </c>
      <c r="M8" s="10">
        <f>+VLOOKUP($B8,Gesamt!$A$5:$Q$290,12,FALSE)</f>
        <v>0</v>
      </c>
      <c r="N8" s="10">
        <f>+VLOOKUP($B8,Gesamt!$A$5:$Q$290,13,FALSE)</f>
        <v>0</v>
      </c>
      <c r="O8" s="10">
        <f>+VLOOKUP($B8,Gesamt!$A$5:$Q$290,14,FALSE)</f>
        <v>0</v>
      </c>
      <c r="P8" s="10">
        <f>+VLOOKUP($B8,Gesamt!$A$5:$Q$290,15,FALSE)</f>
        <v>0</v>
      </c>
      <c r="Q8" s="10">
        <f>+VLOOKUP($B8,Gesamt!$A$5:$Q$290,16,FALSE)</f>
        <v>0</v>
      </c>
      <c r="R8" s="10">
        <f aca="true" t="shared" si="1" ref="R8:R13">(F8*$F$4+G8*$G$4+H8*$H$4+I8*$I$4+J8*$J$4+K8*$K$4+L8*$F$4+M8*$G$4+N8*$H$4+O8*$I$4+P8*$J$4+Q8*$J$4)</f>
        <v>144</v>
      </c>
      <c r="S8" s="8">
        <f aca="true" t="shared" si="2" ref="S8:S13">IF(R8&gt;0,R8*-1,-1000)</f>
        <v>-144</v>
      </c>
    </row>
    <row r="9" spans="1:19" ht="12.75">
      <c r="A9" s="1">
        <f>IF(R9&gt;0,RANK(S9,S:S),0)</f>
        <v>2</v>
      </c>
      <c r="B9" s="6">
        <v>334</v>
      </c>
      <c r="C9" s="2" t="str">
        <f>+VLOOKUP($B9,Gesamt!$A$5:$D$290,2,FALSE)</f>
        <v>Dircks</v>
      </c>
      <c r="D9" s="2" t="str">
        <f>+VLOOKUP($B9,Gesamt!$A$5:$D$290,3,FALSE)</f>
        <v>Michaela</v>
      </c>
      <c r="E9" s="1" t="str">
        <f>+VLOOKUP($B9,Gesamt!$A$5:$D$290,4,FALSE)</f>
        <v>Billerbeck</v>
      </c>
      <c r="F9" s="10" t="str">
        <f>+VLOOKUP($B9,Gesamt!$A$5:$F$290,5,FALSE)</f>
        <v>35,85</v>
      </c>
      <c r="G9" s="10" t="str">
        <f>+VLOOKUP($B9,Gesamt!$A$5:$G$290,6,FALSE)</f>
        <v>36,30</v>
      </c>
      <c r="H9" s="10" t="str">
        <f>+VLOOKUP($B9,Gesamt!$A$5:$H$290,7,FALSE)</f>
        <v>35,81</v>
      </c>
      <c r="I9" s="10" t="str">
        <f>+VLOOKUP($B9,Gesamt!$A$5:$I$290,8,FALSE)</f>
        <v>36,30</v>
      </c>
      <c r="J9" s="10">
        <f>+VLOOKUP($B9,Gesamt!$A$5:$Q$290,9,FALSE)</f>
        <v>0</v>
      </c>
      <c r="K9" s="10">
        <f>+VLOOKUP($B9,Gesamt!$A$5:$Q$290,10,FALSE)</f>
        <v>0</v>
      </c>
      <c r="L9" s="10">
        <f>+VLOOKUP($B9,Gesamt!$A$5:$Q$290,11,FALSE)</f>
        <v>0</v>
      </c>
      <c r="M9" s="10">
        <f>+VLOOKUP($B9,Gesamt!$A$5:$Q$290,12,FALSE)</f>
        <v>0</v>
      </c>
      <c r="N9" s="10">
        <f>+VLOOKUP($B9,Gesamt!$A$5:$Q$290,13,FALSE)</f>
        <v>0</v>
      </c>
      <c r="O9" s="10">
        <f>+VLOOKUP($B9,Gesamt!$A$5:$Q$290,14,FALSE)</f>
        <v>0</v>
      </c>
      <c r="P9" s="10">
        <f>+VLOOKUP($B9,Gesamt!$A$5:$Q$290,15,FALSE)</f>
        <v>0</v>
      </c>
      <c r="Q9" s="10">
        <f>+VLOOKUP($B9,Gesamt!$A$5:$Q$290,16,FALSE)</f>
        <v>0</v>
      </c>
      <c r="R9" s="10">
        <f t="shared" si="1"/>
        <v>144.26</v>
      </c>
      <c r="S9" s="8">
        <f t="shared" si="2"/>
        <v>-144.26</v>
      </c>
    </row>
    <row r="10" spans="1:19" ht="12.75">
      <c r="A10" s="1">
        <f>IF(R10&gt;0,RANK(S10,S:S),0)</f>
        <v>3</v>
      </c>
      <c r="B10" s="6">
        <v>323</v>
      </c>
      <c r="C10" s="2" t="str">
        <f>+VLOOKUP($B10,Gesamt!$A$5:$D$290,2,FALSE)</f>
        <v>Ricker</v>
      </c>
      <c r="D10" s="2" t="str">
        <f>+VLOOKUP($B10,Gesamt!$A$5:$D$290,3,FALSE)</f>
        <v>Oliver</v>
      </c>
      <c r="E10" s="1" t="str">
        <f>+VLOOKUP($B10,Gesamt!$A$5:$D$290,4,FALSE)</f>
        <v>Billerbeck</v>
      </c>
      <c r="F10" s="10" t="str">
        <f>+VLOOKUP($B10,Gesamt!$A$5:$F$290,5,FALSE)</f>
        <v>36,10</v>
      </c>
      <c r="G10" s="10" t="str">
        <f>+VLOOKUP($B10,Gesamt!$A$5:$G$290,6,FALSE)</f>
        <v>36,38</v>
      </c>
      <c r="H10" s="10" t="str">
        <f>+VLOOKUP($B10,Gesamt!$A$5:$H$290,7,FALSE)</f>
        <v>35,87</v>
      </c>
      <c r="I10" s="10" t="str">
        <f>+VLOOKUP($B10,Gesamt!$A$5:$I$290,8,FALSE)</f>
        <v>36,86</v>
      </c>
      <c r="J10" s="10">
        <f>+VLOOKUP($B10,Gesamt!$A$5:$Q$290,9,FALSE)</f>
        <v>0</v>
      </c>
      <c r="K10" s="10">
        <f>+VLOOKUP($B10,Gesamt!$A$5:$Q$290,10,FALSE)</f>
        <v>0</v>
      </c>
      <c r="L10" s="10">
        <f>+VLOOKUP($B10,Gesamt!$A$5:$Q$290,11,FALSE)</f>
        <v>0</v>
      </c>
      <c r="M10" s="10">
        <f>+VLOOKUP($B10,Gesamt!$A$5:$Q$290,12,FALSE)</f>
        <v>0</v>
      </c>
      <c r="N10" s="10">
        <f>+VLOOKUP($B10,Gesamt!$A$5:$Q$290,13,FALSE)</f>
        <v>0</v>
      </c>
      <c r="O10" s="10">
        <f>+VLOOKUP($B10,Gesamt!$A$5:$Q$290,14,FALSE)</f>
        <v>0</v>
      </c>
      <c r="P10" s="10">
        <f>+VLOOKUP($B10,Gesamt!$A$5:$Q$290,15,FALSE)</f>
        <v>0</v>
      </c>
      <c r="Q10" s="10">
        <f>+VLOOKUP($B10,Gesamt!$A$5:$Q$290,16,FALSE)</f>
        <v>0</v>
      </c>
      <c r="R10" s="10">
        <f t="shared" si="1"/>
        <v>145.21</v>
      </c>
      <c r="S10" s="8">
        <f t="shared" si="2"/>
        <v>-145.21</v>
      </c>
    </row>
    <row r="11" spans="1:19" ht="12.75">
      <c r="A11" s="1">
        <f>IF(R11&gt;0,RANK(S11,S:S),0)</f>
        <v>4</v>
      </c>
      <c r="B11" s="6">
        <v>348</v>
      </c>
      <c r="C11" s="2" t="str">
        <f>+VLOOKUP($B11,Gesamt!$A$5:$D$290,2,FALSE)</f>
        <v>Weitkamp</v>
      </c>
      <c r="D11" s="2" t="str">
        <f>+VLOOKUP($B11,Gesamt!$A$5:$D$290,3,FALSE)</f>
        <v>Niklas</v>
      </c>
      <c r="E11" s="1" t="str">
        <f>+VLOOKUP($B11,Gesamt!$A$5:$D$290,4,FALSE)</f>
        <v>Billerbeck</v>
      </c>
      <c r="F11" s="10" t="str">
        <f>+VLOOKUP($B11,Gesamt!$A$5:$F$290,5,FALSE)</f>
        <v>37,10</v>
      </c>
      <c r="G11" s="10" t="str">
        <f>+VLOOKUP($B11,Gesamt!$A$5:$G$290,6,FALSE)</f>
        <v>36,00</v>
      </c>
      <c r="H11" s="10" t="str">
        <f>+VLOOKUP($B11,Gesamt!$A$5:$H$290,7,FALSE)</f>
        <v>36,63</v>
      </c>
      <c r="I11" s="10" t="str">
        <f>+VLOOKUP($B11,Gesamt!$A$5:$I$290,8,FALSE)</f>
        <v>35,92</v>
      </c>
      <c r="J11" s="10">
        <f>+VLOOKUP($B11,Gesamt!$A$5:$Q$290,9,FALSE)</f>
        <v>0</v>
      </c>
      <c r="K11" s="10">
        <f>+VLOOKUP($B11,Gesamt!$A$5:$Q$290,10,FALSE)</f>
        <v>0</v>
      </c>
      <c r="L11" s="10">
        <f>+VLOOKUP($B11,Gesamt!$A$5:$Q$290,11,FALSE)</f>
        <v>0</v>
      </c>
      <c r="M11" s="10">
        <f>+VLOOKUP($B11,Gesamt!$A$5:$Q$290,12,FALSE)</f>
        <v>0</v>
      </c>
      <c r="N11" s="10">
        <f>+VLOOKUP($B11,Gesamt!$A$5:$Q$290,13,FALSE)</f>
        <v>0</v>
      </c>
      <c r="O11" s="10">
        <f>+VLOOKUP($B11,Gesamt!$A$5:$Q$290,14,FALSE)</f>
        <v>0</v>
      </c>
      <c r="P11" s="10">
        <f>+VLOOKUP($B11,Gesamt!$A$5:$Q$290,15,FALSE)</f>
        <v>0</v>
      </c>
      <c r="Q11" s="10">
        <f>+VLOOKUP($B11,Gesamt!$A$5:$Q$290,16,FALSE)</f>
        <v>0</v>
      </c>
      <c r="R11" s="10">
        <f t="shared" si="1"/>
        <v>145.65</v>
      </c>
      <c r="S11" s="8">
        <f t="shared" si="2"/>
        <v>-145.65</v>
      </c>
    </row>
    <row r="12" spans="1:19" ht="12.75">
      <c r="A12" s="1">
        <f>IF(R12&gt;0,RANK(S12,S:S),0)</f>
        <v>5</v>
      </c>
      <c r="B12" s="6">
        <v>363</v>
      </c>
      <c r="C12" s="2" t="str">
        <f>+VLOOKUP($B12,Gesamt!$A$5:$D$290,2,FALSE)</f>
        <v>Wiens</v>
      </c>
      <c r="D12" s="2" t="str">
        <f>+VLOOKUP($B12,Gesamt!$A$5:$D$290,3,FALSE)</f>
        <v>Marek</v>
      </c>
      <c r="E12" s="1" t="str">
        <f>+VLOOKUP($B12,Gesamt!$A$5:$D$290,4,FALSE)</f>
        <v>Billerbeck</v>
      </c>
      <c r="F12" s="10" t="str">
        <f>+VLOOKUP($B12,Gesamt!$A$5:$F$290,5,FALSE)</f>
        <v>37,08</v>
      </c>
      <c r="G12" s="10" t="str">
        <f>+VLOOKUP($B12,Gesamt!$A$5:$G$290,6,FALSE)</f>
        <v>36,21</v>
      </c>
      <c r="H12" s="10" t="str">
        <f>+VLOOKUP($B12,Gesamt!$A$5:$H$290,7,FALSE)</f>
        <v>37,05</v>
      </c>
      <c r="I12" s="10" t="str">
        <f>+VLOOKUP($B12,Gesamt!$A$5:$I$290,8,FALSE)</f>
        <v>36,39</v>
      </c>
      <c r="J12" s="10">
        <f>+VLOOKUP($B12,Gesamt!$A$5:$Q$290,9,FALSE)</f>
        <v>0</v>
      </c>
      <c r="K12" s="10">
        <f>+VLOOKUP($B12,Gesamt!$A$5:$Q$290,10,FALSE)</f>
        <v>0</v>
      </c>
      <c r="L12" s="10">
        <f>+VLOOKUP($B12,Gesamt!$A$5:$Q$290,11,FALSE)</f>
        <v>0</v>
      </c>
      <c r="M12" s="10">
        <f>+VLOOKUP($B12,Gesamt!$A$5:$Q$290,12,FALSE)</f>
        <v>0</v>
      </c>
      <c r="N12" s="10">
        <f>+VLOOKUP($B12,Gesamt!$A$5:$Q$290,13,FALSE)</f>
        <v>0</v>
      </c>
      <c r="O12" s="10">
        <f>+VLOOKUP($B12,Gesamt!$A$5:$Q$290,14,FALSE)</f>
        <v>0</v>
      </c>
      <c r="P12" s="10">
        <f>+VLOOKUP($B12,Gesamt!$A$5:$Q$290,15,FALSE)</f>
        <v>0</v>
      </c>
      <c r="Q12" s="10">
        <f>+VLOOKUP($B12,Gesamt!$A$5:$Q$290,16,FALSE)</f>
        <v>0</v>
      </c>
      <c r="R12" s="10">
        <f t="shared" si="1"/>
        <v>146.73</v>
      </c>
      <c r="S12" s="8">
        <f t="shared" si="2"/>
        <v>-146.73</v>
      </c>
    </row>
    <row r="13" spans="1:19" ht="12.75">
      <c r="A13" s="1">
        <f>IF(R13&gt;0,RANK(S13,S:S),0)</f>
        <v>6</v>
      </c>
      <c r="B13" s="6">
        <v>362</v>
      </c>
      <c r="C13" s="2" t="str">
        <f>+VLOOKUP($B13,Gesamt!$A$5:$D$290,2,FALSE)</f>
        <v>Beenen</v>
      </c>
      <c r="D13" s="2" t="str">
        <f>+VLOOKUP($B13,Gesamt!$A$5:$D$290,3,FALSE)</f>
        <v>Niklas</v>
      </c>
      <c r="E13" s="1" t="str">
        <f>+VLOOKUP($B13,Gesamt!$A$5:$D$290,4,FALSE)</f>
        <v>Billerbeck</v>
      </c>
      <c r="F13" s="10" t="str">
        <f>+VLOOKUP($B13,Gesamt!$A$5:$F$290,5,FALSE)</f>
        <v>36,30</v>
      </c>
      <c r="G13" s="10" t="str">
        <f>+VLOOKUP($B13,Gesamt!$A$5:$G$290,6,FALSE)</f>
        <v>37,17</v>
      </c>
      <c r="H13" s="10" t="str">
        <f>+VLOOKUP($B13,Gesamt!$A$5:$H$290,7,FALSE)</f>
        <v>36,51</v>
      </c>
      <c r="I13" s="10" t="str">
        <f>+VLOOKUP($B13,Gesamt!$A$5:$I$290,8,FALSE)</f>
        <v>37,52</v>
      </c>
      <c r="J13" s="10">
        <f>+VLOOKUP($B13,Gesamt!$A$5:$Q$290,9,FALSE)</f>
        <v>0</v>
      </c>
      <c r="K13" s="10">
        <f>+VLOOKUP($B13,Gesamt!$A$5:$Q$290,10,FALSE)</f>
        <v>0</v>
      </c>
      <c r="L13" s="10">
        <f>+VLOOKUP($B13,Gesamt!$A$5:$Q$290,11,FALSE)</f>
        <v>0</v>
      </c>
      <c r="M13" s="10">
        <f>+VLOOKUP($B13,Gesamt!$A$5:$Q$290,12,FALSE)</f>
        <v>0</v>
      </c>
      <c r="N13" s="10">
        <f>+VLOOKUP($B13,Gesamt!$A$5:$Q$290,13,FALSE)</f>
        <v>0</v>
      </c>
      <c r="O13" s="10">
        <f>+VLOOKUP($B13,Gesamt!$A$5:$Q$290,14,FALSE)</f>
        <v>0</v>
      </c>
      <c r="P13" s="10">
        <f>+VLOOKUP($B13,Gesamt!$A$5:$Q$290,15,FALSE)</f>
        <v>0</v>
      </c>
      <c r="Q13" s="10">
        <f>+VLOOKUP($B13,Gesamt!$A$5:$Q$290,16,FALSE)</f>
        <v>0</v>
      </c>
      <c r="R13" s="10">
        <f t="shared" si="1"/>
        <v>147.5</v>
      </c>
      <c r="S13" s="8">
        <f t="shared" si="2"/>
        <v>-147.5</v>
      </c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U39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MIN(F8:F18)</f>
        <v>0</v>
      </c>
      <c r="G5" s="10">
        <f t="shared" si="0"/>
        <v>35.25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303</v>
      </c>
      <c r="C8" s="2" t="str">
        <f>+VLOOKUP($B8,Gesamt!$A$5:$D$290,2,FALSE)</f>
        <v>Leismann</v>
      </c>
      <c r="D8" s="2" t="str">
        <f>+VLOOKUP($B8,Gesamt!$A$5:$D$290,3,FALSE)</f>
        <v>Dominik</v>
      </c>
      <c r="E8" s="1" t="str">
        <f>+VLOOKUP($B8,Gesamt!$A$5:$D$290,4,FALSE)</f>
        <v>Mettingen</v>
      </c>
      <c r="F8" s="10" t="str">
        <f>+VLOOKUP($B8,Gesamt!$A$5:$F$290,5,FALSE)</f>
        <v>36,05</v>
      </c>
      <c r="G8" s="10">
        <f>+VLOOKUP($B8,Gesamt!$A$5:$G$290,6,FALSE)</f>
        <v>35.25</v>
      </c>
      <c r="H8" s="10" t="str">
        <f>+VLOOKUP($B8,Gesamt!$A$5:$H$290,7,FALSE)</f>
        <v>35,76</v>
      </c>
      <c r="I8" s="10" t="str">
        <f>+VLOOKUP($B8,Gesamt!$A$5:$I$290,8,FALSE)</f>
        <v>35,05</v>
      </c>
      <c r="J8" s="10">
        <f>+VLOOKUP($B8,Gesamt!$A$5:$Q$290,9,FALSE)</f>
        <v>0</v>
      </c>
      <c r="K8" s="10">
        <f>+VLOOKUP($B8,Gesamt!$A$5:$Q$290,10,FALSE)</f>
        <v>0</v>
      </c>
      <c r="L8" s="10">
        <f>+VLOOKUP($B8,Gesamt!$A$5:$Q$290,11,FALSE)</f>
        <v>0</v>
      </c>
      <c r="M8" s="10">
        <f>+VLOOKUP($B8,Gesamt!$A$5:$Q$290,12,FALSE)</f>
        <v>0</v>
      </c>
      <c r="N8" s="10">
        <f>+VLOOKUP($B8,Gesamt!$A$5:$Q$290,13,FALSE)</f>
        <v>0</v>
      </c>
      <c r="O8" s="10">
        <f>+VLOOKUP($B8,Gesamt!$A$5:$Q$290,14,FALSE)</f>
        <v>0</v>
      </c>
      <c r="P8" s="10">
        <f>+VLOOKUP($B8,Gesamt!$A$5:$Q$290,15,FALSE)</f>
        <v>0</v>
      </c>
      <c r="Q8" s="10">
        <f>+VLOOKUP($B8,Gesamt!$A$5:$Q$290,16,FALSE)</f>
        <v>0</v>
      </c>
      <c r="R8" s="10">
        <f aca="true" t="shared" si="1" ref="R8:R37">(F8*$F$4+G8*$G$4+H8*$H$4+I8*$I$4+J8*$J$4+K8*$K$4+L8*$F$4+M8*$G$4+N8*$H$4+O8*$I$4+P8*$J$4+Q8*$J$4)</f>
        <v>142.11</v>
      </c>
      <c r="S8" s="8">
        <f aca="true" t="shared" si="2" ref="S8:S39">IF(R8&gt;0,R8*-1,-1000)</f>
        <v>-142.11</v>
      </c>
    </row>
    <row r="9" spans="1:19" ht="12.75">
      <c r="A9" s="1">
        <f>IF(R9&gt;0,RANK(S9,S:S),0)</f>
        <v>2</v>
      </c>
      <c r="B9" s="6">
        <v>357</v>
      </c>
      <c r="C9" s="2" t="str">
        <f>+VLOOKUP($B9,Gesamt!$A$5:$D$290,2,FALSE)</f>
        <v>Honscha</v>
      </c>
      <c r="D9" s="2" t="str">
        <f>+VLOOKUP($B9,Gesamt!$A$5:$D$290,3,FALSE)</f>
        <v>Malte</v>
      </c>
      <c r="E9" s="1" t="str">
        <f>+VLOOKUP($B9,Gesamt!$A$5:$D$290,4,FALSE)</f>
        <v>Simmerath</v>
      </c>
      <c r="F9" s="10" t="str">
        <f>+VLOOKUP($B9,Gesamt!$A$5:$F$290,5,FALSE)</f>
        <v>35,06</v>
      </c>
      <c r="G9" s="10" t="str">
        <f>+VLOOKUP($B9,Gesamt!$A$5:$G$290,6,FALSE)</f>
        <v>35,92</v>
      </c>
      <c r="H9" s="10" t="str">
        <f>+VLOOKUP($B9,Gesamt!$A$5:$H$290,7,FALSE)</f>
        <v>35,30</v>
      </c>
      <c r="I9" s="10" t="str">
        <f>+VLOOKUP($B9,Gesamt!$A$5:$I$290,8,FALSE)</f>
        <v>35,87</v>
      </c>
      <c r="J9" s="10">
        <f>+VLOOKUP($B9,Gesamt!$A$5:$Q$290,9,FALSE)</f>
        <v>0</v>
      </c>
      <c r="K9" s="10">
        <f>+VLOOKUP($B9,Gesamt!$A$5:$Q$290,10,FALSE)</f>
        <v>0</v>
      </c>
      <c r="L9" s="10">
        <f>+VLOOKUP($B9,Gesamt!$A$5:$Q$290,11,FALSE)</f>
        <v>0</v>
      </c>
      <c r="M9" s="10">
        <f>+VLOOKUP($B9,Gesamt!$A$5:$Q$290,12,FALSE)</f>
        <v>0</v>
      </c>
      <c r="N9" s="10">
        <f>+VLOOKUP($B9,Gesamt!$A$5:$Q$290,13,FALSE)</f>
        <v>0</v>
      </c>
      <c r="O9" s="10">
        <f>+VLOOKUP($B9,Gesamt!$A$5:$Q$290,14,FALSE)</f>
        <v>0</v>
      </c>
      <c r="P9" s="10">
        <f>+VLOOKUP($B9,Gesamt!$A$5:$Q$290,15,FALSE)</f>
        <v>0</v>
      </c>
      <c r="Q9" s="10">
        <f>+VLOOKUP($B9,Gesamt!$A$5:$Q$290,16,FALSE)</f>
        <v>0</v>
      </c>
      <c r="R9" s="10">
        <f t="shared" si="1"/>
        <v>142.15</v>
      </c>
      <c r="S9" s="8">
        <f t="shared" si="2"/>
        <v>-142.15</v>
      </c>
    </row>
    <row r="10" spans="1:19" ht="12.75">
      <c r="A10" s="1">
        <f>IF(R10&gt;0,RANK(S10,S:S),0)</f>
        <v>3</v>
      </c>
      <c r="B10" s="6">
        <v>320</v>
      </c>
      <c r="C10" s="2" t="str">
        <f>+VLOOKUP($B10,Gesamt!$A$5:$D$290,2,FALSE)</f>
        <v>Förster</v>
      </c>
      <c r="D10" s="2" t="str">
        <f>+VLOOKUP($B10,Gesamt!$A$5:$D$290,3,FALSE)</f>
        <v>Maurice</v>
      </c>
      <c r="E10" s="1" t="str">
        <f>+VLOOKUP($B10,Gesamt!$A$5:$D$290,4,FALSE)</f>
        <v>Simmerath</v>
      </c>
      <c r="F10" s="10" t="str">
        <f>+VLOOKUP($B10,Gesamt!$A$5:$F$290,5,FALSE)</f>
        <v>35,59</v>
      </c>
      <c r="G10" s="10" t="str">
        <f>+VLOOKUP($B10,Gesamt!$A$5:$G$290,6,FALSE)</f>
        <v>35,31</v>
      </c>
      <c r="H10" s="10" t="str">
        <f>+VLOOKUP($B10,Gesamt!$A$5:$H$290,7,FALSE)</f>
        <v>36,10</v>
      </c>
      <c r="I10" s="10" t="str">
        <f>+VLOOKUP($B10,Gesamt!$A$5:$I$290,8,FALSE)</f>
        <v>35,58</v>
      </c>
      <c r="J10" s="10">
        <f>+VLOOKUP($B10,Gesamt!$A$5:$Q$290,9,FALSE)</f>
        <v>0</v>
      </c>
      <c r="K10" s="10">
        <f>+VLOOKUP($B10,Gesamt!$A$5:$Q$290,10,FALSE)</f>
        <v>0</v>
      </c>
      <c r="L10" s="10">
        <f>+VLOOKUP($B10,Gesamt!$A$5:$Q$290,11,FALSE)</f>
        <v>0</v>
      </c>
      <c r="M10" s="10">
        <f>+VLOOKUP($B10,Gesamt!$A$5:$Q$290,12,FALSE)</f>
        <v>0</v>
      </c>
      <c r="N10" s="10">
        <f>+VLOOKUP($B10,Gesamt!$A$5:$Q$290,13,FALSE)</f>
        <v>0</v>
      </c>
      <c r="O10" s="10">
        <f>+VLOOKUP($B10,Gesamt!$A$5:$Q$290,14,FALSE)</f>
        <v>0</v>
      </c>
      <c r="P10" s="10">
        <f>+VLOOKUP($B10,Gesamt!$A$5:$Q$290,15,FALSE)</f>
        <v>0</v>
      </c>
      <c r="Q10" s="10">
        <f>+VLOOKUP($B10,Gesamt!$A$5:$Q$290,16,FALSE)</f>
        <v>0</v>
      </c>
      <c r="R10" s="10">
        <f t="shared" si="1"/>
        <v>142.58</v>
      </c>
      <c r="S10" s="8">
        <f t="shared" si="2"/>
        <v>-142.58</v>
      </c>
    </row>
    <row r="11" spans="1:19" ht="12.75">
      <c r="A11" s="1">
        <f>IF(R11&gt;0,RANK(S11,S:S),0)</f>
        <v>3</v>
      </c>
      <c r="B11" s="6">
        <v>321</v>
      </c>
      <c r="C11" s="2" t="str">
        <f>+VLOOKUP($B11,Gesamt!$A$5:$D$290,2,FALSE)</f>
        <v>Förster</v>
      </c>
      <c r="D11" s="2" t="str">
        <f>+VLOOKUP($B11,Gesamt!$A$5:$D$290,3,FALSE)</f>
        <v>Hannah</v>
      </c>
      <c r="E11" s="1" t="str">
        <f>+VLOOKUP($B11,Gesamt!$A$5:$D$290,4,FALSE)</f>
        <v>Simmerath</v>
      </c>
      <c r="F11" s="10" t="str">
        <f>+VLOOKUP($B11,Gesamt!$A$5:$F$290,5,FALSE)</f>
        <v>35,86</v>
      </c>
      <c r="G11" s="10" t="str">
        <f>+VLOOKUP($B11,Gesamt!$A$5:$G$290,6,FALSE)</f>
        <v>35,25</v>
      </c>
      <c r="H11" s="10" t="str">
        <f>+VLOOKUP($B11,Gesamt!$A$5:$H$290,7,FALSE)</f>
        <v>36,04</v>
      </c>
      <c r="I11" s="10" t="str">
        <f>+VLOOKUP($B11,Gesamt!$A$5:$I$290,8,FALSE)</f>
        <v>35,43</v>
      </c>
      <c r="J11" s="10">
        <f>+VLOOKUP($B11,Gesamt!$A$5:$Q$290,9,FALSE)</f>
        <v>0</v>
      </c>
      <c r="K11" s="10">
        <f>+VLOOKUP($B11,Gesamt!$A$5:$Q$290,10,FALSE)</f>
        <v>0</v>
      </c>
      <c r="L11" s="10">
        <f>+VLOOKUP($B11,Gesamt!$A$5:$Q$290,11,FALSE)</f>
        <v>0</v>
      </c>
      <c r="M11" s="10">
        <f>+VLOOKUP($B11,Gesamt!$A$5:$Q$290,12,FALSE)</f>
        <v>0</v>
      </c>
      <c r="N11" s="10">
        <f>+VLOOKUP($B11,Gesamt!$A$5:$Q$290,13,FALSE)</f>
        <v>0</v>
      </c>
      <c r="O11" s="10">
        <f>+VLOOKUP($B11,Gesamt!$A$5:$Q$290,14,FALSE)</f>
        <v>0</v>
      </c>
      <c r="P11" s="10">
        <f>+VLOOKUP($B11,Gesamt!$A$5:$Q$290,15,FALSE)</f>
        <v>0</v>
      </c>
      <c r="Q11" s="10">
        <f>+VLOOKUP($B11,Gesamt!$A$5:$Q$290,16,FALSE)</f>
        <v>0</v>
      </c>
      <c r="R11" s="10">
        <f t="shared" si="1"/>
        <v>142.58</v>
      </c>
      <c r="S11" s="8">
        <f t="shared" si="2"/>
        <v>-142.58</v>
      </c>
    </row>
    <row r="12" spans="1:19" ht="12.75">
      <c r="A12" s="1">
        <f>IF(R12&gt;0,RANK(S12,S:S),0)</f>
        <v>5</v>
      </c>
      <c r="B12" s="6">
        <v>326</v>
      </c>
      <c r="C12" s="2" t="str">
        <f>+VLOOKUP($B12,Gesamt!$A$5:$D$290,2,FALSE)</f>
        <v>Sippekamp</v>
      </c>
      <c r="D12" s="2" t="str">
        <f>+VLOOKUP($B12,Gesamt!$A$5:$D$290,3,FALSE)</f>
        <v>Marco</v>
      </c>
      <c r="E12" s="1" t="str">
        <f>+VLOOKUP($B12,Gesamt!$A$5:$D$290,4,FALSE)</f>
        <v>Friedrichsfeld</v>
      </c>
      <c r="F12" s="10" t="str">
        <f>+VLOOKUP($B12,Gesamt!$A$5:$F$290,5,FALSE)</f>
        <v>35,89</v>
      </c>
      <c r="G12" s="10" t="str">
        <f>+VLOOKUP($B12,Gesamt!$A$5:$G$290,6,FALSE)</f>
        <v>35,06</v>
      </c>
      <c r="H12" s="10" t="str">
        <f>+VLOOKUP($B12,Gesamt!$A$5:$H$290,7,FALSE)</f>
        <v>36,08</v>
      </c>
      <c r="I12" s="10" t="str">
        <f>+VLOOKUP($B12,Gesamt!$A$5:$I$290,8,FALSE)</f>
        <v>35,63</v>
      </c>
      <c r="J12" s="10">
        <f>+VLOOKUP($B12,Gesamt!$A$5:$Q$290,9,FALSE)</f>
        <v>0</v>
      </c>
      <c r="K12" s="10">
        <f>+VLOOKUP($B12,Gesamt!$A$5:$Q$290,10,FALSE)</f>
        <v>0</v>
      </c>
      <c r="L12" s="10">
        <f>+VLOOKUP($B12,Gesamt!$A$5:$Q$290,11,FALSE)</f>
        <v>0</v>
      </c>
      <c r="M12" s="10">
        <f>+VLOOKUP($B12,Gesamt!$A$5:$Q$290,12,FALSE)</f>
        <v>0</v>
      </c>
      <c r="N12" s="10">
        <f>+VLOOKUP($B12,Gesamt!$A$5:$Q$290,13,FALSE)</f>
        <v>0</v>
      </c>
      <c r="O12" s="10">
        <f>+VLOOKUP($B12,Gesamt!$A$5:$Q$290,14,FALSE)</f>
        <v>0</v>
      </c>
      <c r="P12" s="10">
        <f>+VLOOKUP($B12,Gesamt!$A$5:$Q$290,15,FALSE)</f>
        <v>0</v>
      </c>
      <c r="Q12" s="10">
        <f>+VLOOKUP($B12,Gesamt!$A$5:$Q$290,16,FALSE)</f>
        <v>0</v>
      </c>
      <c r="R12" s="10">
        <f t="shared" si="1"/>
        <v>142.66</v>
      </c>
      <c r="S12" s="8">
        <f t="shared" si="2"/>
        <v>-142.66</v>
      </c>
    </row>
    <row r="13" spans="1:19" ht="12.75">
      <c r="A13" s="1">
        <f>IF(R13&gt;0,RANK(S13,S:S),0)</f>
        <v>6</v>
      </c>
      <c r="B13" s="6">
        <v>313</v>
      </c>
      <c r="C13" s="2" t="str">
        <f>+VLOOKUP($B13,Gesamt!$A$5:$D$290,2,FALSE)</f>
        <v>Kelch</v>
      </c>
      <c r="D13" s="2" t="str">
        <f>+VLOOKUP($B13,Gesamt!$A$5:$D$290,3,FALSE)</f>
        <v>Maria</v>
      </c>
      <c r="E13" s="1" t="str">
        <f>+VLOOKUP($B13,Gesamt!$A$5:$D$290,4,FALSE)</f>
        <v>Bergkamen</v>
      </c>
      <c r="F13" s="10" t="str">
        <f>+VLOOKUP($B13,Gesamt!$A$5:$F$290,5,FALSE)</f>
        <v>35,37</v>
      </c>
      <c r="G13" s="10" t="str">
        <f>+VLOOKUP($B13,Gesamt!$A$5:$G$290,6,FALSE)</f>
        <v>35,74</v>
      </c>
      <c r="H13" s="10" t="str">
        <f>+VLOOKUP($B13,Gesamt!$A$5:$H$290,7,FALSE)</f>
        <v>35,51</v>
      </c>
      <c r="I13" s="10" t="str">
        <f>+VLOOKUP($B13,Gesamt!$A$5:$I$290,8,FALSE)</f>
        <v>36,06</v>
      </c>
      <c r="J13" s="10">
        <f>+VLOOKUP($B13,Gesamt!$A$5:$Q$290,9,FALSE)</f>
        <v>0</v>
      </c>
      <c r="K13" s="10">
        <f>+VLOOKUP($B13,Gesamt!$A$5:$Q$290,10,FALSE)</f>
        <v>0</v>
      </c>
      <c r="L13" s="10">
        <f>+VLOOKUP($B13,Gesamt!$A$5:$Q$290,11,FALSE)</f>
        <v>0</v>
      </c>
      <c r="M13" s="10">
        <f>+VLOOKUP($B13,Gesamt!$A$5:$Q$290,12,FALSE)</f>
        <v>0</v>
      </c>
      <c r="N13" s="10">
        <f>+VLOOKUP($B13,Gesamt!$A$5:$Q$290,13,FALSE)</f>
        <v>0</v>
      </c>
      <c r="O13" s="10">
        <f>+VLOOKUP($B13,Gesamt!$A$5:$Q$290,14,FALSE)</f>
        <v>0</v>
      </c>
      <c r="P13" s="10">
        <f>+VLOOKUP($B13,Gesamt!$A$5:$Q$290,15,FALSE)</f>
        <v>0</v>
      </c>
      <c r="Q13" s="10">
        <f>+VLOOKUP($B13,Gesamt!$A$5:$Q$290,16,FALSE)</f>
        <v>0</v>
      </c>
      <c r="R13" s="10">
        <f t="shared" si="1"/>
        <v>142.68</v>
      </c>
      <c r="S13" s="8">
        <f t="shared" si="2"/>
        <v>-142.68</v>
      </c>
    </row>
    <row r="14" spans="1:19" ht="12.75">
      <c r="A14" s="1">
        <f>IF(R14&gt;0,RANK(S14,S:S),0)</f>
        <v>7</v>
      </c>
      <c r="B14" s="6">
        <v>302</v>
      </c>
      <c r="C14" s="2" t="str">
        <f>+VLOOKUP($B14,Gesamt!$A$5:$D$290,2,FALSE)</f>
        <v>Jost</v>
      </c>
      <c r="D14" s="2" t="str">
        <f>+VLOOKUP($B14,Gesamt!$A$5:$D$290,3,FALSE)</f>
        <v>Marcel</v>
      </c>
      <c r="E14" s="1" t="str">
        <f>+VLOOKUP($B14,Gesamt!$A$5:$D$290,4,FALSE)</f>
        <v>Kerpen</v>
      </c>
      <c r="F14" s="10" t="str">
        <f>+VLOOKUP($B14,Gesamt!$A$5:$F$290,5,FALSE)</f>
        <v>35,67</v>
      </c>
      <c r="G14" s="10">
        <f>+VLOOKUP($B14,Gesamt!$A$5:$G$290,6,FALSE)</f>
        <v>36.13</v>
      </c>
      <c r="H14" s="10" t="str">
        <f>+VLOOKUP($B14,Gesamt!$A$5:$H$290,7,FALSE)</f>
        <v>35,50</v>
      </c>
      <c r="I14" s="10" t="str">
        <f>+VLOOKUP($B14,Gesamt!$A$5:$I$290,8,FALSE)</f>
        <v>35,76</v>
      </c>
      <c r="J14" s="10">
        <f>+VLOOKUP($B14,Gesamt!$A$5:$Q$290,9,FALSE)</f>
        <v>0</v>
      </c>
      <c r="K14" s="10">
        <f>+VLOOKUP($B14,Gesamt!$A$5:$Q$290,10,FALSE)</f>
        <v>0</v>
      </c>
      <c r="L14" s="10">
        <f>+VLOOKUP($B14,Gesamt!$A$5:$Q$290,11,FALSE)</f>
        <v>0</v>
      </c>
      <c r="M14" s="10">
        <f>+VLOOKUP($B14,Gesamt!$A$5:$Q$290,12,FALSE)</f>
        <v>0</v>
      </c>
      <c r="N14" s="10">
        <f>+VLOOKUP($B14,Gesamt!$A$5:$Q$290,13,FALSE)</f>
        <v>0</v>
      </c>
      <c r="O14" s="10">
        <f>+VLOOKUP($B14,Gesamt!$A$5:$Q$290,14,FALSE)</f>
        <v>0</v>
      </c>
      <c r="P14" s="10">
        <f>+VLOOKUP($B14,Gesamt!$A$5:$Q$290,15,FALSE)</f>
        <v>0</v>
      </c>
      <c r="Q14" s="10">
        <f>+VLOOKUP($B14,Gesamt!$A$5:$Q$290,16,FALSE)</f>
        <v>0</v>
      </c>
      <c r="R14" s="10">
        <f t="shared" si="1"/>
        <v>143.06</v>
      </c>
      <c r="S14" s="8">
        <f t="shared" si="2"/>
        <v>-143.06</v>
      </c>
    </row>
    <row r="15" spans="1:19" ht="12.75">
      <c r="A15" s="1">
        <f>IF(R15&gt;0,RANK(S15,S:S),0)</f>
        <v>8</v>
      </c>
      <c r="B15" s="6">
        <v>324</v>
      </c>
      <c r="C15" s="2" t="str">
        <f>+VLOOKUP($B15,Gesamt!$A$5:$D$290,2,FALSE)</f>
        <v>Stagge</v>
      </c>
      <c r="D15" s="2" t="str">
        <f>+VLOOKUP($B15,Gesamt!$A$5:$D$290,3,FALSE)</f>
        <v>Marius</v>
      </c>
      <c r="E15" s="1" t="str">
        <f>+VLOOKUP($B15,Gesamt!$A$5:$D$290,4,FALSE)</f>
        <v>Rheine</v>
      </c>
      <c r="F15" s="10" t="str">
        <f>+VLOOKUP($B15,Gesamt!$A$5:$F$290,5,FALSE)</f>
        <v>35,49</v>
      </c>
      <c r="G15" s="10" t="str">
        <f>+VLOOKUP($B15,Gesamt!$A$5:$G$290,6,FALSE)</f>
        <v>35,86</v>
      </c>
      <c r="H15" s="10" t="str">
        <f>+VLOOKUP($B15,Gesamt!$A$5:$H$290,7,FALSE)</f>
        <v>35,56</v>
      </c>
      <c r="I15" s="10" t="str">
        <f>+VLOOKUP($B15,Gesamt!$A$5:$I$290,8,FALSE)</f>
        <v>36,30</v>
      </c>
      <c r="J15" s="10">
        <f>+VLOOKUP($B15,Gesamt!$A$5:$Q$290,9,FALSE)</f>
        <v>0</v>
      </c>
      <c r="K15" s="10">
        <f>+VLOOKUP($B15,Gesamt!$A$5:$Q$290,10,FALSE)</f>
        <v>0</v>
      </c>
      <c r="L15" s="10">
        <f>+VLOOKUP($B15,Gesamt!$A$5:$Q$290,11,FALSE)</f>
        <v>0</v>
      </c>
      <c r="M15" s="10">
        <f>+VLOOKUP($B15,Gesamt!$A$5:$Q$290,12,FALSE)</f>
        <v>0</v>
      </c>
      <c r="N15" s="10">
        <f>+VLOOKUP($B15,Gesamt!$A$5:$Q$290,13,FALSE)</f>
        <v>0</v>
      </c>
      <c r="O15" s="10">
        <f>+VLOOKUP($B15,Gesamt!$A$5:$Q$290,14,FALSE)</f>
        <v>0</v>
      </c>
      <c r="P15" s="10">
        <f>+VLOOKUP($B15,Gesamt!$A$5:$Q$290,15,FALSE)</f>
        <v>0</v>
      </c>
      <c r="Q15" s="10">
        <f>+VLOOKUP($B15,Gesamt!$A$5:$Q$290,16,FALSE)</f>
        <v>0</v>
      </c>
      <c r="R15" s="10">
        <f t="shared" si="1"/>
        <v>143.21</v>
      </c>
      <c r="S15" s="8">
        <f t="shared" si="2"/>
        <v>-143.21</v>
      </c>
    </row>
    <row r="16" spans="1:19" ht="12.75">
      <c r="A16" s="1">
        <f>IF(R16&gt;0,RANK(S16,S:S),0)</f>
        <v>9</v>
      </c>
      <c r="B16" s="6">
        <v>322</v>
      </c>
      <c r="C16" s="2" t="str">
        <f>+VLOOKUP($B16,Gesamt!$A$5:$D$290,2,FALSE)</f>
        <v>Gößling</v>
      </c>
      <c r="D16" s="2" t="str">
        <f>+VLOOKUP($B16,Gesamt!$A$5:$D$290,3,FALSE)</f>
        <v>Jannik</v>
      </c>
      <c r="E16" s="1" t="str">
        <f>+VLOOKUP($B16,Gesamt!$A$5:$D$290,4,FALSE)</f>
        <v>Mettingen</v>
      </c>
      <c r="F16" s="10" t="str">
        <f>+VLOOKUP($B16,Gesamt!$A$5:$F$290,5,FALSE)</f>
        <v>35,96</v>
      </c>
      <c r="G16" s="10" t="str">
        <f>+VLOOKUP($B16,Gesamt!$A$5:$G$290,6,FALSE)</f>
        <v>35,12</v>
      </c>
      <c r="H16" s="10" t="str">
        <f>+VLOOKUP($B16,Gesamt!$A$5:$H$290,7,FALSE)</f>
        <v>36,35</v>
      </c>
      <c r="I16" s="10" t="str">
        <f>+VLOOKUP($B16,Gesamt!$A$5:$I$290,8,FALSE)</f>
        <v>35,79</v>
      </c>
      <c r="J16" s="10">
        <f>+VLOOKUP($B16,Gesamt!$A$5:$Q$290,9,FALSE)</f>
        <v>0</v>
      </c>
      <c r="K16" s="10">
        <f>+VLOOKUP($B16,Gesamt!$A$5:$Q$290,10,FALSE)</f>
        <v>0</v>
      </c>
      <c r="L16" s="10">
        <f>+VLOOKUP($B16,Gesamt!$A$5:$Q$290,11,FALSE)</f>
        <v>0</v>
      </c>
      <c r="M16" s="10">
        <f>+VLOOKUP($B16,Gesamt!$A$5:$Q$290,12,FALSE)</f>
        <v>0</v>
      </c>
      <c r="N16" s="10">
        <f>+VLOOKUP($B16,Gesamt!$A$5:$Q$290,13,FALSE)</f>
        <v>0</v>
      </c>
      <c r="O16" s="10">
        <f>+VLOOKUP($B16,Gesamt!$A$5:$Q$290,14,FALSE)</f>
        <v>0</v>
      </c>
      <c r="P16" s="10">
        <f>+VLOOKUP($B16,Gesamt!$A$5:$Q$290,15,FALSE)</f>
        <v>0</v>
      </c>
      <c r="Q16" s="10">
        <f>+VLOOKUP($B16,Gesamt!$A$5:$Q$290,16,FALSE)</f>
        <v>0</v>
      </c>
      <c r="R16" s="10">
        <f t="shared" si="1"/>
        <v>143.22</v>
      </c>
      <c r="S16" s="8">
        <f t="shared" si="2"/>
        <v>-143.22</v>
      </c>
    </row>
    <row r="17" spans="1:19" ht="12.75">
      <c r="A17" s="1">
        <f>IF(R17&gt;0,RANK(S17,S:S),0)</f>
        <v>10</v>
      </c>
      <c r="B17" s="6">
        <v>349</v>
      </c>
      <c r="C17" s="2" t="str">
        <f>+VLOOKUP($B17,Gesamt!$A$5:$D$290,2,FALSE)</f>
        <v>Zandecki</v>
      </c>
      <c r="D17" s="2" t="str">
        <f>+VLOOKUP($B17,Gesamt!$A$5:$D$290,3,FALSE)</f>
        <v>Nina</v>
      </c>
      <c r="E17" s="1" t="str">
        <f>+VLOOKUP($B17,Gesamt!$A$5:$D$290,4,FALSE)</f>
        <v>Viersen</v>
      </c>
      <c r="F17" s="10" t="str">
        <f>+VLOOKUP($B17,Gesamt!$A$5:$F$290,5,FALSE)</f>
        <v>35,39</v>
      </c>
      <c r="G17" s="10" t="str">
        <f>+VLOOKUP($B17,Gesamt!$A$5:$G$290,6,FALSE)</f>
        <v>35,98</v>
      </c>
      <c r="H17" s="10" t="str">
        <f>+VLOOKUP($B17,Gesamt!$A$5:$H$290,7,FALSE)</f>
        <v>35,85</v>
      </c>
      <c r="I17" s="10" t="str">
        <f>+VLOOKUP($B17,Gesamt!$A$5:$I$290,8,FALSE)</f>
        <v>36,21</v>
      </c>
      <c r="J17" s="10">
        <f>+VLOOKUP($B17,Gesamt!$A$5:$Q$290,9,FALSE)</f>
        <v>0</v>
      </c>
      <c r="K17" s="10">
        <f>+VLOOKUP($B17,Gesamt!$A$5:$Q$290,10,FALSE)</f>
        <v>0</v>
      </c>
      <c r="L17" s="10">
        <f>+VLOOKUP($B17,Gesamt!$A$5:$Q$290,11,FALSE)</f>
        <v>0</v>
      </c>
      <c r="M17" s="10">
        <f>+VLOOKUP($B17,Gesamt!$A$5:$Q$290,12,FALSE)</f>
        <v>0</v>
      </c>
      <c r="N17" s="10">
        <f>+VLOOKUP($B17,Gesamt!$A$5:$Q$290,13,FALSE)</f>
        <v>0</v>
      </c>
      <c r="O17" s="10">
        <f>+VLOOKUP($B17,Gesamt!$A$5:$Q$290,14,FALSE)</f>
        <v>0</v>
      </c>
      <c r="P17" s="10">
        <f>+VLOOKUP($B17,Gesamt!$A$5:$Q$290,15,FALSE)</f>
        <v>0</v>
      </c>
      <c r="Q17" s="10">
        <f>+VLOOKUP($B17,Gesamt!$A$5:$Q$290,16,FALSE)</f>
        <v>0</v>
      </c>
      <c r="R17" s="10">
        <f t="shared" si="1"/>
        <v>143.43</v>
      </c>
      <c r="S17" s="8">
        <f t="shared" si="2"/>
        <v>-143.43</v>
      </c>
    </row>
    <row r="18" spans="1:19" ht="12.75">
      <c r="A18" s="1">
        <f>IF(R18&gt;0,RANK(S18,S:S),0)</f>
        <v>11</v>
      </c>
      <c r="B18" s="6">
        <v>307</v>
      </c>
      <c r="C18" s="2" t="str">
        <f>+VLOOKUP($B18,Gesamt!$A$5:$D$290,2,FALSE)</f>
        <v>Isaac</v>
      </c>
      <c r="D18" s="2" t="str">
        <f>+VLOOKUP($B18,Gesamt!$A$5:$D$290,3,FALSE)</f>
        <v>Marvin</v>
      </c>
      <c r="E18" s="1" t="str">
        <f>+VLOOKUP($B18,Gesamt!$A$5:$D$290,4,FALSE)</f>
        <v>Simmerath</v>
      </c>
      <c r="F18" s="10" t="str">
        <f>+VLOOKUP($B18,Gesamt!$A$5:$F$290,5,FALSE)</f>
        <v>36,12</v>
      </c>
      <c r="G18" s="10" t="str">
        <f>+VLOOKUP($B18,Gesamt!$A$5:$G$290,6,FALSE)</f>
        <v>35,41</v>
      </c>
      <c r="H18" s="10" t="str">
        <f>+VLOOKUP($B18,Gesamt!$A$5:$H$290,7,FALSE)</f>
        <v>36,21</v>
      </c>
      <c r="I18" s="10" t="str">
        <f>+VLOOKUP($B18,Gesamt!$A$5:$I$290,8,FALSE)</f>
        <v>35,71</v>
      </c>
      <c r="J18" s="10">
        <f>+VLOOKUP($B18,Gesamt!$A$5:$Q$290,9,FALSE)</f>
        <v>0</v>
      </c>
      <c r="K18" s="10">
        <f>+VLOOKUP($B18,Gesamt!$A$5:$Q$290,10,FALSE)</f>
        <v>0</v>
      </c>
      <c r="L18" s="10">
        <f>+VLOOKUP($B18,Gesamt!$A$5:$Q$290,11,FALSE)</f>
        <v>0</v>
      </c>
      <c r="M18" s="10">
        <f>+VLOOKUP($B18,Gesamt!$A$5:$Q$290,12,FALSE)</f>
        <v>0</v>
      </c>
      <c r="N18" s="10">
        <f>+VLOOKUP($B18,Gesamt!$A$5:$Q$290,13,FALSE)</f>
        <v>0</v>
      </c>
      <c r="O18" s="10">
        <f>+VLOOKUP($B18,Gesamt!$A$5:$Q$290,14,FALSE)</f>
        <v>0</v>
      </c>
      <c r="P18" s="10">
        <f>+VLOOKUP($B18,Gesamt!$A$5:$Q$290,15,FALSE)</f>
        <v>0</v>
      </c>
      <c r="Q18" s="10">
        <f>+VLOOKUP($B18,Gesamt!$A$5:$Q$290,16,FALSE)</f>
        <v>0</v>
      </c>
      <c r="R18" s="10">
        <f t="shared" si="1"/>
        <v>143.45</v>
      </c>
      <c r="S18" s="8">
        <f t="shared" si="2"/>
        <v>-143.45</v>
      </c>
    </row>
    <row r="19" spans="1:19" ht="12.75">
      <c r="A19" s="1">
        <f>IF(R19&gt;0,RANK(S19,S:S),0)</f>
        <v>12</v>
      </c>
      <c r="B19" s="6">
        <v>319</v>
      </c>
      <c r="C19" s="2" t="str">
        <f>+VLOOKUP($B19,Gesamt!$A$5:$D$290,2,FALSE)</f>
        <v>van Loo</v>
      </c>
      <c r="D19" s="2" t="str">
        <f>+VLOOKUP($B19,Gesamt!$A$5:$D$290,3,FALSE)</f>
        <v>Julian</v>
      </c>
      <c r="E19" s="1" t="str">
        <f>+VLOOKUP($B19,Gesamt!$A$5:$D$290,4,FALSE)</f>
        <v>Kerpen</v>
      </c>
      <c r="F19" s="10" t="str">
        <f>+VLOOKUP($B19,Gesamt!$A$5:$F$290,5,FALSE)</f>
        <v>35,26</v>
      </c>
      <c r="G19" s="10" t="str">
        <f>+VLOOKUP($B19,Gesamt!$A$5:$G$290,6,FALSE)</f>
        <v>36,18</v>
      </c>
      <c r="H19" s="10" t="str">
        <f>+VLOOKUP($B19,Gesamt!$A$5:$H$290,7,FALSE)</f>
        <v>35,71</v>
      </c>
      <c r="I19" s="10" t="str">
        <f>+VLOOKUP($B19,Gesamt!$A$5:$I$290,8,FALSE)</f>
        <v>36,31</v>
      </c>
      <c r="J19" s="10">
        <f>+VLOOKUP($B19,Gesamt!$A$5:$Q$290,9,FALSE)</f>
        <v>0</v>
      </c>
      <c r="K19" s="10">
        <f>+VLOOKUP($B19,Gesamt!$A$5:$Q$290,10,FALSE)</f>
        <v>0</v>
      </c>
      <c r="L19" s="10">
        <f>+VLOOKUP($B19,Gesamt!$A$5:$Q$290,11,FALSE)</f>
        <v>0</v>
      </c>
      <c r="M19" s="10">
        <f>+VLOOKUP($B19,Gesamt!$A$5:$Q$290,12,FALSE)</f>
        <v>0</v>
      </c>
      <c r="N19" s="10">
        <f>+VLOOKUP($B19,Gesamt!$A$5:$Q$290,13,FALSE)</f>
        <v>0</v>
      </c>
      <c r="O19" s="10">
        <f>+VLOOKUP($B19,Gesamt!$A$5:$Q$290,14,FALSE)</f>
        <v>0</v>
      </c>
      <c r="P19" s="10">
        <f>+VLOOKUP($B19,Gesamt!$A$5:$Q$290,15,FALSE)</f>
        <v>0</v>
      </c>
      <c r="Q19" s="10">
        <f>+VLOOKUP($B19,Gesamt!$A$5:$Q$290,16,FALSE)</f>
        <v>0</v>
      </c>
      <c r="R19" s="10">
        <f t="shared" si="1"/>
        <v>143.46</v>
      </c>
      <c r="S19" s="8">
        <f t="shared" si="2"/>
        <v>-143.46</v>
      </c>
    </row>
    <row r="20" spans="1:19" ht="12.75">
      <c r="A20" s="1">
        <f>IF(R20&gt;0,RANK(S20,S:S),0)</f>
        <v>13</v>
      </c>
      <c r="B20" s="6">
        <v>342</v>
      </c>
      <c r="C20" s="2" t="str">
        <f>+VLOOKUP($B20,Gesamt!$A$5:$D$290,2,FALSE)</f>
        <v>Nickel</v>
      </c>
      <c r="D20" s="2" t="str">
        <f>+VLOOKUP($B20,Gesamt!$A$5:$D$290,3,FALSE)</f>
        <v>Elena</v>
      </c>
      <c r="E20" s="1" t="str">
        <f>+VLOOKUP($B20,Gesamt!$A$5:$D$290,4,FALSE)</f>
        <v>Kerpen</v>
      </c>
      <c r="F20" s="10" t="str">
        <f>+VLOOKUP($B20,Gesamt!$A$5:$F$290,5,FALSE)</f>
        <v>36,12</v>
      </c>
      <c r="G20" s="10" t="str">
        <f>+VLOOKUP($B20,Gesamt!$A$5:$G$290,6,FALSE)</f>
        <v>35,77</v>
      </c>
      <c r="H20" s="10" t="str">
        <f>+VLOOKUP($B20,Gesamt!$A$5:$H$290,7,FALSE)</f>
        <v>36,09</v>
      </c>
      <c r="I20" s="10" t="str">
        <f>+VLOOKUP($B20,Gesamt!$A$5:$I$290,8,FALSE)</f>
        <v>35,53</v>
      </c>
      <c r="J20" s="10">
        <f>+VLOOKUP($B20,Gesamt!$A$5:$Q$290,9,FALSE)</f>
        <v>0</v>
      </c>
      <c r="K20" s="10">
        <f>+VLOOKUP($B20,Gesamt!$A$5:$Q$290,10,FALSE)</f>
        <v>0</v>
      </c>
      <c r="L20" s="10">
        <f>+VLOOKUP($B20,Gesamt!$A$5:$Q$290,11,FALSE)</f>
        <v>0</v>
      </c>
      <c r="M20" s="10">
        <f>+VLOOKUP($B20,Gesamt!$A$5:$Q$290,12,FALSE)</f>
        <v>0</v>
      </c>
      <c r="N20" s="10">
        <f>+VLOOKUP($B20,Gesamt!$A$5:$Q$290,13,FALSE)</f>
        <v>0</v>
      </c>
      <c r="O20" s="10">
        <f>+VLOOKUP($B20,Gesamt!$A$5:$Q$290,14,FALSE)</f>
        <v>0</v>
      </c>
      <c r="P20" s="10">
        <f>+VLOOKUP($B20,Gesamt!$A$5:$Q$290,15,FALSE)</f>
        <v>0</v>
      </c>
      <c r="Q20" s="10">
        <f>+VLOOKUP($B20,Gesamt!$A$5:$Q$290,16,FALSE)</f>
        <v>0</v>
      </c>
      <c r="R20" s="10">
        <f t="shared" si="1"/>
        <v>143.51</v>
      </c>
      <c r="S20" s="8">
        <f t="shared" si="2"/>
        <v>-143.51</v>
      </c>
    </row>
    <row r="21" spans="1:19" ht="12.75">
      <c r="A21" s="1">
        <f>IF(R21&gt;0,RANK(S21,S:S),0)</f>
        <v>14</v>
      </c>
      <c r="B21" s="6">
        <v>327</v>
      </c>
      <c r="C21" s="2" t="str">
        <f>+VLOOKUP($B21,Gesamt!$A$5:$D$290,2,FALSE)</f>
        <v>Perkuhn</v>
      </c>
      <c r="D21" s="2" t="str">
        <f>+VLOOKUP($B21,Gesamt!$A$5:$D$290,3,FALSE)</f>
        <v>Marcel</v>
      </c>
      <c r="E21" s="1" t="str">
        <f>+VLOOKUP($B21,Gesamt!$A$5:$D$290,4,FALSE)</f>
        <v>Friedrichsfeld</v>
      </c>
      <c r="F21" s="10" t="str">
        <f>+VLOOKUP($B21,Gesamt!$A$5:$F$290,5,FALSE)</f>
        <v>35,44</v>
      </c>
      <c r="G21" s="10" t="str">
        <f>+VLOOKUP($B21,Gesamt!$A$5:$G$290,6,FALSE)</f>
        <v>36,24</v>
      </c>
      <c r="H21" s="10" t="str">
        <f>+VLOOKUP($B21,Gesamt!$A$5:$H$290,7,FALSE)</f>
        <v>35,38</v>
      </c>
      <c r="I21" s="10" t="str">
        <f>+VLOOKUP($B21,Gesamt!$A$5:$I$290,8,FALSE)</f>
        <v>36,61</v>
      </c>
      <c r="J21" s="10">
        <f>+VLOOKUP($B21,Gesamt!$A$5:$Q$290,9,FALSE)</f>
        <v>0</v>
      </c>
      <c r="K21" s="10">
        <f>+VLOOKUP($B21,Gesamt!$A$5:$Q$290,10,FALSE)</f>
        <v>0</v>
      </c>
      <c r="L21" s="10">
        <f>+VLOOKUP($B21,Gesamt!$A$5:$Q$290,11,FALSE)</f>
        <v>0</v>
      </c>
      <c r="M21" s="10">
        <f>+VLOOKUP($B21,Gesamt!$A$5:$Q$290,12,FALSE)</f>
        <v>0</v>
      </c>
      <c r="N21" s="10">
        <f>+VLOOKUP($B21,Gesamt!$A$5:$Q$290,13,FALSE)</f>
        <v>0</v>
      </c>
      <c r="O21" s="10">
        <f>+VLOOKUP($B21,Gesamt!$A$5:$Q$290,14,FALSE)</f>
        <v>0</v>
      </c>
      <c r="P21" s="10">
        <f>+VLOOKUP($B21,Gesamt!$A$5:$Q$290,15,FALSE)</f>
        <v>0</v>
      </c>
      <c r="Q21" s="10">
        <f>+VLOOKUP($B21,Gesamt!$A$5:$Q$290,16,FALSE)</f>
        <v>0</v>
      </c>
      <c r="R21" s="10">
        <f t="shared" si="1"/>
        <v>143.67</v>
      </c>
      <c r="S21" s="8">
        <f t="shared" si="2"/>
        <v>-143.67</v>
      </c>
    </row>
    <row r="22" spans="1:19" ht="12.75">
      <c r="A22" s="1">
        <f>IF(R22&gt;0,RANK(S22,S:S),0)</f>
        <v>15</v>
      </c>
      <c r="B22" s="6">
        <v>317</v>
      </c>
      <c r="C22" s="2" t="str">
        <f>+VLOOKUP($B22,Gesamt!$A$5:$D$290,2,FALSE)</f>
        <v>Isaac</v>
      </c>
      <c r="D22" s="2" t="str">
        <f>+VLOOKUP($B22,Gesamt!$A$5:$D$290,3,FALSE)</f>
        <v>Laura</v>
      </c>
      <c r="E22" s="1" t="str">
        <f>+VLOOKUP($B22,Gesamt!$A$5:$D$290,4,FALSE)</f>
        <v>Simmerath</v>
      </c>
      <c r="F22" s="10" t="str">
        <f>+VLOOKUP($B22,Gesamt!$A$5:$F$290,5,FALSE)</f>
        <v>35,43</v>
      </c>
      <c r="G22" s="10" t="str">
        <f>+VLOOKUP($B22,Gesamt!$A$5:$G$290,6,FALSE)</f>
        <v>36,00</v>
      </c>
      <c r="H22" s="10" t="str">
        <f>+VLOOKUP($B22,Gesamt!$A$5:$H$290,7,FALSE)</f>
        <v>35,72</v>
      </c>
      <c r="I22" s="10" t="str">
        <f>+VLOOKUP($B22,Gesamt!$A$5:$I$290,8,FALSE)</f>
        <v>36,65</v>
      </c>
      <c r="J22" s="10">
        <f>+VLOOKUP($B22,Gesamt!$A$5:$Q$290,9,FALSE)</f>
        <v>0</v>
      </c>
      <c r="K22" s="10">
        <f>+VLOOKUP($B22,Gesamt!$A$5:$Q$290,10,FALSE)</f>
        <v>0</v>
      </c>
      <c r="L22" s="10">
        <f>+VLOOKUP($B22,Gesamt!$A$5:$Q$290,11,FALSE)</f>
        <v>0</v>
      </c>
      <c r="M22" s="10">
        <f>+VLOOKUP($B22,Gesamt!$A$5:$Q$290,12,FALSE)</f>
        <v>0</v>
      </c>
      <c r="N22" s="10">
        <f>+VLOOKUP($B22,Gesamt!$A$5:$Q$290,13,FALSE)</f>
        <v>0</v>
      </c>
      <c r="O22" s="10">
        <f>+VLOOKUP($B22,Gesamt!$A$5:$Q$290,14,FALSE)</f>
        <v>0</v>
      </c>
      <c r="P22" s="10">
        <f>+VLOOKUP($B22,Gesamt!$A$5:$Q$290,15,FALSE)</f>
        <v>0</v>
      </c>
      <c r="Q22" s="10">
        <f>+VLOOKUP($B22,Gesamt!$A$5:$Q$290,16,FALSE)</f>
        <v>0</v>
      </c>
      <c r="R22" s="10">
        <f t="shared" si="1"/>
        <v>143.8</v>
      </c>
      <c r="S22" s="8">
        <f t="shared" si="2"/>
        <v>-143.8</v>
      </c>
    </row>
    <row r="23" spans="1:19" ht="12.75">
      <c r="A23" s="1">
        <f>IF(R23&gt;0,RANK(S23,S:S),0)</f>
        <v>16</v>
      </c>
      <c r="B23" s="6">
        <v>341</v>
      </c>
      <c r="C23" s="2" t="str">
        <f>+VLOOKUP($B23,Gesamt!$A$5:$D$290,2,FALSE)</f>
        <v>Lammers</v>
      </c>
      <c r="D23" s="2" t="str">
        <f>+VLOOKUP($B23,Gesamt!$A$5:$D$290,3,FALSE)</f>
        <v>Laura</v>
      </c>
      <c r="E23" s="1" t="str">
        <f>+VLOOKUP($B23,Gesamt!$A$5:$D$290,4,FALSE)</f>
        <v>Havixbeck</v>
      </c>
      <c r="F23" s="10" t="str">
        <f>+VLOOKUP($B23,Gesamt!$A$5:$F$290,5,FALSE)</f>
        <v>35,64</v>
      </c>
      <c r="G23" s="10" t="str">
        <f>+VLOOKUP($B23,Gesamt!$A$5:$G$290,6,FALSE)</f>
        <v>36,19</v>
      </c>
      <c r="H23" s="10" t="str">
        <f>+VLOOKUP($B23,Gesamt!$A$5:$H$290,7,FALSE)</f>
        <v>35,75</v>
      </c>
      <c r="I23" s="10" t="str">
        <f>+VLOOKUP($B23,Gesamt!$A$5:$I$290,8,FALSE)</f>
        <v>36,24</v>
      </c>
      <c r="J23" s="10">
        <f>+VLOOKUP($B23,Gesamt!$A$5:$Q$290,9,FALSE)</f>
        <v>0</v>
      </c>
      <c r="K23" s="10">
        <f>+VLOOKUP($B23,Gesamt!$A$5:$Q$290,10,FALSE)</f>
        <v>0</v>
      </c>
      <c r="L23" s="10">
        <f>+VLOOKUP($B23,Gesamt!$A$5:$Q$290,11,FALSE)</f>
        <v>0</v>
      </c>
      <c r="M23" s="10">
        <f>+VLOOKUP($B23,Gesamt!$A$5:$Q$290,12,FALSE)</f>
        <v>0</v>
      </c>
      <c r="N23" s="10">
        <f>+VLOOKUP($B23,Gesamt!$A$5:$Q$290,13,FALSE)</f>
        <v>0</v>
      </c>
      <c r="O23" s="10">
        <f>+VLOOKUP($B23,Gesamt!$A$5:$Q$290,14,FALSE)</f>
        <v>0</v>
      </c>
      <c r="P23" s="10">
        <f>+VLOOKUP($B23,Gesamt!$A$5:$Q$290,15,FALSE)</f>
        <v>0</v>
      </c>
      <c r="Q23" s="10">
        <f>+VLOOKUP($B23,Gesamt!$A$5:$Q$290,16,FALSE)</f>
        <v>0</v>
      </c>
      <c r="R23" s="10">
        <f t="shared" si="1"/>
        <v>143.82</v>
      </c>
      <c r="S23" s="8">
        <f t="shared" si="2"/>
        <v>-143.82</v>
      </c>
    </row>
    <row r="24" spans="1:19" ht="12.75">
      <c r="A24" s="1">
        <f>IF(R24&gt;0,RANK(S24,S:S),0)</f>
        <v>17</v>
      </c>
      <c r="B24" s="6">
        <v>352</v>
      </c>
      <c r="C24" s="2" t="str">
        <f>+VLOOKUP($B24,Gesamt!$A$5:$D$290,2,FALSE)</f>
        <v>Gößling</v>
      </c>
      <c r="D24" s="2" t="str">
        <f>+VLOOKUP($B24,Gesamt!$A$5:$D$290,3,FALSE)</f>
        <v>Jule</v>
      </c>
      <c r="E24" s="1" t="str">
        <f>+VLOOKUP($B24,Gesamt!$A$5:$D$290,4,FALSE)</f>
        <v>Mettingen</v>
      </c>
      <c r="F24" s="10" t="str">
        <f>+VLOOKUP($B24,Gesamt!$A$5:$F$290,5,FALSE)</f>
        <v>36,15</v>
      </c>
      <c r="G24" s="10" t="str">
        <f>+VLOOKUP($B24,Gesamt!$A$5:$G$290,6,FALSE)</f>
        <v>35,69</v>
      </c>
      <c r="H24" s="10" t="str">
        <f>+VLOOKUP($B24,Gesamt!$A$5:$H$290,7,FALSE)</f>
        <v>36,45</v>
      </c>
      <c r="I24" s="10" t="str">
        <f>+VLOOKUP($B24,Gesamt!$A$5:$I$290,8,FALSE)</f>
        <v>35,54</v>
      </c>
      <c r="J24" s="10">
        <f>+VLOOKUP($B24,Gesamt!$A$5:$Q$290,9,FALSE)</f>
        <v>0</v>
      </c>
      <c r="K24" s="10">
        <f>+VLOOKUP($B24,Gesamt!$A$5:$Q$290,10,FALSE)</f>
        <v>0</v>
      </c>
      <c r="L24" s="10">
        <f>+VLOOKUP($B24,Gesamt!$A$5:$Q$290,11,FALSE)</f>
        <v>0</v>
      </c>
      <c r="M24" s="10">
        <f>+VLOOKUP($B24,Gesamt!$A$5:$Q$290,12,FALSE)</f>
        <v>0</v>
      </c>
      <c r="N24" s="10">
        <f>+VLOOKUP($B24,Gesamt!$A$5:$Q$290,13,FALSE)</f>
        <v>0</v>
      </c>
      <c r="O24" s="10">
        <f>+VLOOKUP($B24,Gesamt!$A$5:$Q$290,14,FALSE)</f>
        <v>0</v>
      </c>
      <c r="P24" s="10">
        <f>+VLOOKUP($B24,Gesamt!$A$5:$Q$290,15,FALSE)</f>
        <v>0</v>
      </c>
      <c r="Q24" s="10">
        <f>+VLOOKUP($B24,Gesamt!$A$5:$Q$290,16,FALSE)</f>
        <v>0</v>
      </c>
      <c r="R24" s="10">
        <f t="shared" si="1"/>
        <v>143.83</v>
      </c>
      <c r="S24" s="8">
        <f t="shared" si="2"/>
        <v>-143.83</v>
      </c>
    </row>
    <row r="25" spans="1:19" ht="12.75">
      <c r="A25" s="1">
        <f>IF(R25&gt;0,RANK(S25,S:S),0)</f>
        <v>18</v>
      </c>
      <c r="B25" s="6">
        <v>337</v>
      </c>
      <c r="C25" s="2" t="str">
        <f>+VLOOKUP($B25,Gesamt!$A$5:$D$290,2,FALSE)</f>
        <v>Näther</v>
      </c>
      <c r="D25" s="2" t="str">
        <f>+VLOOKUP($B25,Gesamt!$A$5:$D$290,3,FALSE)</f>
        <v>Jacqueline</v>
      </c>
      <c r="E25" s="1" t="str">
        <f>+VLOOKUP($B25,Gesamt!$A$5:$D$290,4,FALSE)</f>
        <v>Xanten</v>
      </c>
      <c r="F25" s="10" t="str">
        <f>+VLOOKUP($B25,Gesamt!$A$5:$F$290,5,FALSE)</f>
        <v>36,05</v>
      </c>
      <c r="G25" s="10" t="str">
        <f>+VLOOKUP($B25,Gesamt!$A$5:$G$290,6,FALSE)</f>
        <v>35,53</v>
      </c>
      <c r="H25" s="10" t="str">
        <f>+VLOOKUP($B25,Gesamt!$A$5:$H$290,7,FALSE)</f>
        <v>36,27</v>
      </c>
      <c r="I25" s="10" t="str">
        <f>+VLOOKUP($B25,Gesamt!$A$5:$I$290,8,FALSE)</f>
        <v>36,06</v>
      </c>
      <c r="J25" s="10">
        <f>+VLOOKUP($B25,Gesamt!$A$5:$Q$290,9,FALSE)</f>
        <v>0</v>
      </c>
      <c r="K25" s="10">
        <f>+VLOOKUP($B25,Gesamt!$A$5:$Q$290,10,FALSE)</f>
        <v>0</v>
      </c>
      <c r="L25" s="10">
        <f>+VLOOKUP($B25,Gesamt!$A$5:$Q$290,11,FALSE)</f>
        <v>0</v>
      </c>
      <c r="M25" s="10">
        <f>+VLOOKUP($B25,Gesamt!$A$5:$Q$290,12,FALSE)</f>
        <v>0</v>
      </c>
      <c r="N25" s="10">
        <f>+VLOOKUP($B25,Gesamt!$A$5:$Q$290,13,FALSE)</f>
        <v>0</v>
      </c>
      <c r="O25" s="10">
        <f>+VLOOKUP($B25,Gesamt!$A$5:$Q$290,14,FALSE)</f>
        <v>0</v>
      </c>
      <c r="P25" s="10">
        <f>+VLOOKUP($B25,Gesamt!$A$5:$Q$290,15,FALSE)</f>
        <v>0</v>
      </c>
      <c r="Q25" s="10">
        <f>+VLOOKUP($B25,Gesamt!$A$5:$Q$290,16,FALSE)</f>
        <v>0</v>
      </c>
      <c r="R25" s="10">
        <f t="shared" si="1"/>
        <v>143.91</v>
      </c>
      <c r="S25" s="8">
        <f t="shared" si="2"/>
        <v>-143.91</v>
      </c>
    </row>
    <row r="26" spans="1:19" ht="12.75">
      <c r="A26" s="1">
        <f>IF(R26&gt;0,RANK(S26,S:S),0)</f>
        <v>19</v>
      </c>
      <c r="B26" s="6">
        <v>305</v>
      </c>
      <c r="C26" s="2" t="str">
        <f>+VLOOKUP($B26,Gesamt!$A$5:$D$290,2,FALSE)</f>
        <v>Schnatz</v>
      </c>
      <c r="D26" s="2" t="str">
        <f>+VLOOKUP($B26,Gesamt!$A$5:$D$290,3,FALSE)</f>
        <v>Christoph</v>
      </c>
      <c r="E26" s="1" t="str">
        <f>+VLOOKUP($B26,Gesamt!$A$5:$D$290,4,FALSE)</f>
        <v>Rheine</v>
      </c>
      <c r="F26" s="10" t="str">
        <f>+VLOOKUP($B26,Gesamt!$A$5:$F$290,5,FALSE)</f>
        <v>35,70</v>
      </c>
      <c r="G26" s="10" t="str">
        <f>+VLOOKUP($B26,Gesamt!$A$5:$G$290,6,FALSE)</f>
        <v>36,29</v>
      </c>
      <c r="H26" s="10" t="str">
        <f>+VLOOKUP($B26,Gesamt!$A$5:$H$290,7,FALSE)</f>
        <v>35,43</v>
      </c>
      <c r="I26" s="10" t="str">
        <f>+VLOOKUP($B26,Gesamt!$A$5:$I$290,8,FALSE)</f>
        <v>36,63</v>
      </c>
      <c r="J26" s="10">
        <f>+VLOOKUP($B26,Gesamt!$A$5:$Q$290,9,FALSE)</f>
        <v>0</v>
      </c>
      <c r="K26" s="10">
        <f>+VLOOKUP($B26,Gesamt!$A$5:$Q$290,10,FALSE)</f>
        <v>0</v>
      </c>
      <c r="L26" s="10">
        <f>+VLOOKUP($B26,Gesamt!$A$5:$Q$290,11,FALSE)</f>
        <v>0</v>
      </c>
      <c r="M26" s="10">
        <f>+VLOOKUP($B26,Gesamt!$A$5:$Q$290,12,FALSE)</f>
        <v>0</v>
      </c>
      <c r="N26" s="10">
        <f>+VLOOKUP($B26,Gesamt!$A$5:$Q$290,13,FALSE)</f>
        <v>0</v>
      </c>
      <c r="O26" s="10">
        <f>+VLOOKUP($B26,Gesamt!$A$5:$Q$290,14,FALSE)</f>
        <v>0</v>
      </c>
      <c r="P26" s="10">
        <f>+VLOOKUP($B26,Gesamt!$A$5:$Q$290,15,FALSE)</f>
        <v>0</v>
      </c>
      <c r="Q26" s="10">
        <f>+VLOOKUP($B26,Gesamt!$A$5:$Q$290,16,FALSE)</f>
        <v>0</v>
      </c>
      <c r="R26" s="10">
        <f t="shared" si="1"/>
        <v>144.05</v>
      </c>
      <c r="S26" s="8">
        <f t="shared" si="2"/>
        <v>-144.05</v>
      </c>
    </row>
    <row r="27" spans="1:19" ht="12.75">
      <c r="A27" s="1">
        <f>IF(R27&gt;0,RANK(S27,S:S),0)</f>
        <v>20</v>
      </c>
      <c r="B27" s="6">
        <v>314</v>
      </c>
      <c r="C27" s="2" t="str">
        <f>+VLOOKUP($B27,Gesamt!$A$5:$D$290,2,FALSE)</f>
        <v>Westermann</v>
      </c>
      <c r="D27" s="2" t="str">
        <f>+VLOOKUP($B27,Gesamt!$A$5:$D$290,3,FALSE)</f>
        <v>Désirée</v>
      </c>
      <c r="E27" s="1" t="str">
        <f>+VLOOKUP($B27,Gesamt!$A$5:$D$290,4,FALSE)</f>
        <v>Overath</v>
      </c>
      <c r="F27" s="10" t="str">
        <f>+VLOOKUP($B27,Gesamt!$A$5:$F$290,5,FALSE)</f>
        <v>36,24</v>
      </c>
      <c r="G27" s="10" t="str">
        <f>+VLOOKUP($B27,Gesamt!$A$5:$G$290,6,FALSE)</f>
        <v>35,70</v>
      </c>
      <c r="H27" s="10" t="str">
        <f>+VLOOKUP($B27,Gesamt!$A$5:$H$290,7,FALSE)</f>
        <v>36,26</v>
      </c>
      <c r="I27" s="10" t="str">
        <f>+VLOOKUP($B27,Gesamt!$A$5:$I$290,8,FALSE)</f>
        <v>35,89</v>
      </c>
      <c r="J27" s="10">
        <f>+VLOOKUP($B27,Gesamt!$A$5:$Q$290,9,FALSE)</f>
        <v>0</v>
      </c>
      <c r="K27" s="10">
        <f>+VLOOKUP($B27,Gesamt!$A$5:$Q$290,10,FALSE)</f>
        <v>0</v>
      </c>
      <c r="L27" s="10">
        <f>+VLOOKUP($B27,Gesamt!$A$5:$Q$290,11,FALSE)</f>
        <v>0</v>
      </c>
      <c r="M27" s="10">
        <f>+VLOOKUP($B27,Gesamt!$A$5:$Q$290,12,FALSE)</f>
        <v>0</v>
      </c>
      <c r="N27" s="10">
        <f>+VLOOKUP($B27,Gesamt!$A$5:$Q$290,13,FALSE)</f>
        <v>0</v>
      </c>
      <c r="O27" s="10">
        <f>+VLOOKUP($B27,Gesamt!$A$5:$Q$290,14,FALSE)</f>
        <v>0</v>
      </c>
      <c r="P27" s="10">
        <f>+VLOOKUP($B27,Gesamt!$A$5:$Q$290,15,FALSE)</f>
        <v>0</v>
      </c>
      <c r="Q27" s="10">
        <f>+VLOOKUP($B27,Gesamt!$A$5:$Q$290,16,FALSE)</f>
        <v>0</v>
      </c>
      <c r="R27" s="10">
        <f t="shared" si="1"/>
        <v>144.09</v>
      </c>
      <c r="S27" s="8">
        <f t="shared" si="2"/>
        <v>-144.09</v>
      </c>
    </row>
    <row r="28" spans="1:19" ht="12.75">
      <c r="A28" s="1">
        <f>IF(R28&gt;0,RANK(S28,S:S),0)</f>
        <v>21</v>
      </c>
      <c r="B28" s="6">
        <v>346</v>
      </c>
      <c r="C28" s="2" t="str">
        <f>+VLOOKUP($B28,Gesamt!$A$5:$D$290,2,FALSE)</f>
        <v>Gansweid</v>
      </c>
      <c r="D28" s="2" t="str">
        <f>+VLOOKUP($B28,Gesamt!$A$5:$D$290,3,FALSE)</f>
        <v>Lisa</v>
      </c>
      <c r="E28" s="1" t="str">
        <f>+VLOOKUP($B28,Gesamt!$A$5:$D$290,4,FALSE)</f>
        <v>Viersen</v>
      </c>
      <c r="F28" s="10" t="str">
        <f>+VLOOKUP($B28,Gesamt!$A$5:$F$290,5,FALSE)</f>
        <v>36,36</v>
      </c>
      <c r="G28" s="10" t="str">
        <f>+VLOOKUP($B28,Gesamt!$A$5:$G$290,6,FALSE)</f>
        <v>35,78</v>
      </c>
      <c r="H28" s="10" t="str">
        <f>+VLOOKUP($B28,Gesamt!$A$5:$H$290,7,FALSE)</f>
        <v>36,19</v>
      </c>
      <c r="I28" s="10" t="str">
        <f>+VLOOKUP($B28,Gesamt!$A$5:$I$290,8,FALSE)</f>
        <v>35,79</v>
      </c>
      <c r="J28" s="10">
        <f>+VLOOKUP($B28,Gesamt!$A$5:$Q$290,9,FALSE)</f>
        <v>0</v>
      </c>
      <c r="K28" s="10">
        <f>+VLOOKUP($B28,Gesamt!$A$5:$Q$290,10,FALSE)</f>
        <v>0</v>
      </c>
      <c r="L28" s="10">
        <f>+VLOOKUP($B28,Gesamt!$A$5:$Q$290,11,FALSE)</f>
        <v>0</v>
      </c>
      <c r="M28" s="10">
        <f>+VLOOKUP($B28,Gesamt!$A$5:$Q$290,12,FALSE)</f>
        <v>0</v>
      </c>
      <c r="N28" s="10">
        <f>+VLOOKUP($B28,Gesamt!$A$5:$Q$290,13,FALSE)</f>
        <v>0</v>
      </c>
      <c r="O28" s="10">
        <f>+VLOOKUP($B28,Gesamt!$A$5:$Q$290,14,FALSE)</f>
        <v>0</v>
      </c>
      <c r="P28" s="10">
        <f>+VLOOKUP($B28,Gesamt!$A$5:$Q$290,15,FALSE)</f>
        <v>0</v>
      </c>
      <c r="Q28" s="10">
        <f>+VLOOKUP($B28,Gesamt!$A$5:$Q$290,16,FALSE)</f>
        <v>0</v>
      </c>
      <c r="R28" s="10">
        <f t="shared" si="1"/>
        <v>144.12</v>
      </c>
      <c r="S28" s="8">
        <f t="shared" si="2"/>
        <v>-144.12</v>
      </c>
    </row>
    <row r="29" spans="1:19" ht="12.75">
      <c r="A29" s="1">
        <f>IF(R29&gt;0,RANK(S29,S:S),0)</f>
        <v>22</v>
      </c>
      <c r="B29" s="6">
        <v>318</v>
      </c>
      <c r="C29" s="2" t="str">
        <f>+VLOOKUP($B29,Gesamt!$A$5:$D$290,2,FALSE)</f>
        <v>Honscha</v>
      </c>
      <c r="D29" s="2" t="str">
        <f>+VLOOKUP($B29,Gesamt!$A$5:$D$290,3,FALSE)</f>
        <v>Mara</v>
      </c>
      <c r="E29" s="1" t="str">
        <f>+VLOOKUP($B29,Gesamt!$A$5:$D$290,4,FALSE)</f>
        <v>Simmerath</v>
      </c>
      <c r="F29" s="10" t="str">
        <f>+VLOOKUP($B29,Gesamt!$A$5:$F$290,5,FALSE)</f>
        <v>36,29</v>
      </c>
      <c r="G29" s="10" t="str">
        <f>+VLOOKUP($B29,Gesamt!$A$5:$G$290,6,FALSE)</f>
        <v>35,58</v>
      </c>
      <c r="H29" s="10" t="str">
        <f>+VLOOKUP($B29,Gesamt!$A$5:$H$290,7,FALSE)</f>
        <v>36,33</v>
      </c>
      <c r="I29" s="10" t="str">
        <f>+VLOOKUP($B29,Gesamt!$A$5:$I$290,8,FALSE)</f>
        <v>35,93</v>
      </c>
      <c r="J29" s="10">
        <f>+VLOOKUP($B29,Gesamt!$A$5:$Q$290,9,FALSE)</f>
        <v>0</v>
      </c>
      <c r="K29" s="10">
        <f>+VLOOKUP($B29,Gesamt!$A$5:$Q$290,10,FALSE)</f>
        <v>0</v>
      </c>
      <c r="L29" s="10">
        <f>+VLOOKUP($B29,Gesamt!$A$5:$Q$290,11,FALSE)</f>
        <v>0</v>
      </c>
      <c r="M29" s="10">
        <f>+VLOOKUP($B29,Gesamt!$A$5:$Q$290,12,FALSE)</f>
        <v>0</v>
      </c>
      <c r="N29" s="10">
        <f>+VLOOKUP($B29,Gesamt!$A$5:$Q$290,13,FALSE)</f>
        <v>0</v>
      </c>
      <c r="O29" s="10">
        <f>+VLOOKUP($B29,Gesamt!$A$5:$Q$290,14,FALSE)</f>
        <v>0</v>
      </c>
      <c r="P29" s="10">
        <f>+VLOOKUP($B29,Gesamt!$A$5:$Q$290,15,FALSE)</f>
        <v>0</v>
      </c>
      <c r="Q29" s="10">
        <f>+VLOOKUP($B29,Gesamt!$A$5:$Q$290,16,FALSE)</f>
        <v>0</v>
      </c>
      <c r="R29" s="10">
        <f t="shared" si="1"/>
        <v>144.13</v>
      </c>
      <c r="S29" s="8">
        <f t="shared" si="2"/>
        <v>-144.13</v>
      </c>
    </row>
    <row r="30" spans="1:19" ht="12.75">
      <c r="A30" s="1">
        <f>IF(R30&gt;0,RANK(S30,S:S),0)</f>
        <v>23</v>
      </c>
      <c r="B30" s="6">
        <v>328</v>
      </c>
      <c r="C30" s="2" t="str">
        <f>+VLOOKUP($B30,Gesamt!$A$5:$D$290,2,FALSE)</f>
        <v>Müller</v>
      </c>
      <c r="D30" s="2" t="str">
        <f>+VLOOKUP($B30,Gesamt!$A$5:$D$290,3,FALSE)</f>
        <v>Leon</v>
      </c>
      <c r="E30" s="1" t="str">
        <f>+VLOOKUP($B30,Gesamt!$A$5:$D$290,4,FALSE)</f>
        <v>Kerpen</v>
      </c>
      <c r="F30" s="10" t="str">
        <f>+VLOOKUP($B30,Gesamt!$A$5:$F$290,5,FALSE)</f>
        <v>35,48</v>
      </c>
      <c r="G30" s="10" t="str">
        <f>+VLOOKUP($B30,Gesamt!$A$5:$G$290,6,FALSE)</f>
        <v>36,46</v>
      </c>
      <c r="H30" s="10" t="str">
        <f>+VLOOKUP($B30,Gesamt!$A$5:$H$290,7,FALSE)</f>
        <v>35,79</v>
      </c>
      <c r="I30" s="10" t="str">
        <f>+VLOOKUP($B30,Gesamt!$A$5:$I$290,8,FALSE)</f>
        <v>36,51</v>
      </c>
      <c r="J30" s="10">
        <f>+VLOOKUP($B30,Gesamt!$A$5:$Q$290,9,FALSE)</f>
        <v>0</v>
      </c>
      <c r="K30" s="10">
        <f>+VLOOKUP($B30,Gesamt!$A$5:$Q$290,10,FALSE)</f>
        <v>0</v>
      </c>
      <c r="L30" s="10">
        <f>+VLOOKUP($B30,Gesamt!$A$5:$Q$290,11,FALSE)</f>
        <v>0</v>
      </c>
      <c r="M30" s="10">
        <f>+VLOOKUP($B30,Gesamt!$A$5:$Q$290,12,FALSE)</f>
        <v>0</v>
      </c>
      <c r="N30" s="10">
        <f>+VLOOKUP($B30,Gesamt!$A$5:$Q$290,13,FALSE)</f>
        <v>0</v>
      </c>
      <c r="O30" s="10">
        <f>+VLOOKUP($B30,Gesamt!$A$5:$Q$290,14,FALSE)</f>
        <v>0</v>
      </c>
      <c r="P30" s="10">
        <f>+VLOOKUP($B30,Gesamt!$A$5:$Q$290,15,FALSE)</f>
        <v>0</v>
      </c>
      <c r="Q30" s="10">
        <f>+VLOOKUP($B30,Gesamt!$A$5:$Q$290,16,FALSE)</f>
        <v>0</v>
      </c>
      <c r="R30" s="10">
        <f t="shared" si="1"/>
        <v>144.24</v>
      </c>
      <c r="S30" s="8">
        <f t="shared" si="2"/>
        <v>-144.24</v>
      </c>
    </row>
    <row r="31" spans="1:19" ht="12.75">
      <c r="A31" s="1">
        <f>IF(R31&gt;0,RANK(S31,S:S),0)</f>
        <v>24</v>
      </c>
      <c r="B31" s="6">
        <v>329</v>
      </c>
      <c r="C31" s="2" t="str">
        <f>+VLOOKUP($B31,Gesamt!$A$5:$D$290,2,FALSE)</f>
        <v>Claus</v>
      </c>
      <c r="D31" s="2" t="str">
        <f>+VLOOKUP($B31,Gesamt!$A$5:$D$290,3,FALSE)</f>
        <v>Maik</v>
      </c>
      <c r="E31" s="1" t="str">
        <f>+VLOOKUP($B31,Gesamt!$A$5:$D$290,4,FALSE)</f>
        <v>Bergkamen</v>
      </c>
      <c r="F31" s="10" t="str">
        <f>+VLOOKUP($B31,Gesamt!$A$5:$F$290,5,FALSE)</f>
        <v>36,42</v>
      </c>
      <c r="G31" s="10" t="str">
        <f>+VLOOKUP($B31,Gesamt!$A$5:$G$290,6,FALSE)</f>
        <v>35,52</v>
      </c>
      <c r="H31" s="10" t="str">
        <f>+VLOOKUP($B31,Gesamt!$A$5:$H$290,7,FALSE)</f>
        <v>36,49</v>
      </c>
      <c r="I31" s="10" t="str">
        <f>+VLOOKUP($B31,Gesamt!$A$5:$I$290,8,FALSE)</f>
        <v>35,82</v>
      </c>
      <c r="J31" s="10">
        <f>+VLOOKUP($B31,Gesamt!$A$5:$Q$290,9,FALSE)</f>
        <v>0</v>
      </c>
      <c r="K31" s="10">
        <f>+VLOOKUP($B31,Gesamt!$A$5:$Q$290,10,FALSE)</f>
        <v>0</v>
      </c>
      <c r="L31" s="10">
        <f>+VLOOKUP($B31,Gesamt!$A$5:$Q$290,11,FALSE)</f>
        <v>0</v>
      </c>
      <c r="M31" s="10">
        <f>+VLOOKUP($B31,Gesamt!$A$5:$Q$290,12,FALSE)</f>
        <v>0</v>
      </c>
      <c r="N31" s="10">
        <f>+VLOOKUP($B31,Gesamt!$A$5:$Q$290,13,FALSE)</f>
        <v>0</v>
      </c>
      <c r="O31" s="10">
        <f>+VLOOKUP($B31,Gesamt!$A$5:$Q$290,14,FALSE)</f>
        <v>0</v>
      </c>
      <c r="P31" s="10">
        <f>+VLOOKUP($B31,Gesamt!$A$5:$Q$290,15,FALSE)</f>
        <v>0</v>
      </c>
      <c r="Q31" s="10">
        <f>+VLOOKUP($B31,Gesamt!$A$5:$Q$290,16,FALSE)</f>
        <v>0</v>
      </c>
      <c r="R31" s="10">
        <f t="shared" si="1"/>
        <v>144.25</v>
      </c>
      <c r="S31" s="8">
        <f t="shared" si="2"/>
        <v>-144.25</v>
      </c>
    </row>
    <row r="32" spans="1:19" ht="12.75">
      <c r="A32" s="1">
        <f>IF(R32&gt;0,RANK(S32,S:S),0)</f>
        <v>25</v>
      </c>
      <c r="B32" s="6">
        <v>331</v>
      </c>
      <c r="C32" s="2" t="str">
        <f>+VLOOKUP($B32,Gesamt!$A$5:$D$290,2,FALSE)</f>
        <v>Valtwies</v>
      </c>
      <c r="D32" s="2" t="str">
        <f>+VLOOKUP($B32,Gesamt!$A$5:$D$290,3,FALSE)</f>
        <v>Tom</v>
      </c>
      <c r="E32" s="1" t="str">
        <f>+VLOOKUP($B32,Gesamt!$A$5:$D$290,4,FALSE)</f>
        <v>Havixbeck</v>
      </c>
      <c r="F32" s="10" t="str">
        <f>+VLOOKUP($B32,Gesamt!$A$5:$F$290,5,FALSE)</f>
        <v>35,63</v>
      </c>
      <c r="G32" s="10" t="str">
        <f>+VLOOKUP($B32,Gesamt!$A$5:$G$290,6,FALSE)</f>
        <v>36,47</v>
      </c>
      <c r="H32" s="10" t="str">
        <f>+VLOOKUP($B32,Gesamt!$A$5:$H$290,7,FALSE)</f>
        <v>35,86</v>
      </c>
      <c r="I32" s="10" t="str">
        <f>+VLOOKUP($B32,Gesamt!$A$5:$I$290,8,FALSE)</f>
        <v>36,43</v>
      </c>
      <c r="J32" s="10">
        <f>+VLOOKUP($B32,Gesamt!$A$5:$Q$290,9,FALSE)</f>
        <v>0</v>
      </c>
      <c r="K32" s="10">
        <f>+VLOOKUP($B32,Gesamt!$A$5:$Q$290,10,FALSE)</f>
        <v>0</v>
      </c>
      <c r="L32" s="10">
        <f>+VLOOKUP($B32,Gesamt!$A$5:$Q$290,11,FALSE)</f>
        <v>0</v>
      </c>
      <c r="M32" s="10">
        <f>+VLOOKUP($B32,Gesamt!$A$5:$Q$290,12,FALSE)</f>
        <v>0</v>
      </c>
      <c r="N32" s="10">
        <f>+VLOOKUP($B32,Gesamt!$A$5:$Q$290,13,FALSE)</f>
        <v>0</v>
      </c>
      <c r="O32" s="10">
        <f>+VLOOKUP($B32,Gesamt!$A$5:$Q$290,14,FALSE)</f>
        <v>0</v>
      </c>
      <c r="P32" s="10">
        <f>+VLOOKUP($B32,Gesamt!$A$5:$Q$290,15,FALSE)</f>
        <v>0</v>
      </c>
      <c r="Q32" s="10">
        <f>+VLOOKUP($B32,Gesamt!$A$5:$Q$290,16,FALSE)</f>
        <v>0</v>
      </c>
      <c r="R32" s="10">
        <f t="shared" si="1"/>
        <v>144.39</v>
      </c>
      <c r="S32" s="8">
        <f t="shared" si="2"/>
        <v>-144.39</v>
      </c>
    </row>
    <row r="33" spans="1:19" ht="12.75">
      <c r="A33" s="1">
        <f>IF(R33&gt;0,RANK(S33,S:S),0)</f>
        <v>26</v>
      </c>
      <c r="B33" s="6">
        <v>343</v>
      </c>
      <c r="C33" s="2" t="str">
        <f>+VLOOKUP($B33,Gesamt!$A$5:$D$290,2,FALSE)</f>
        <v>Overwaul</v>
      </c>
      <c r="D33" s="2" t="str">
        <f>+VLOOKUP($B33,Gesamt!$A$5:$D$290,3,FALSE)</f>
        <v>Marius</v>
      </c>
      <c r="E33" s="1" t="str">
        <f>+VLOOKUP($B33,Gesamt!$A$5:$D$290,4,FALSE)</f>
        <v>Havixbeck</v>
      </c>
      <c r="F33" s="10" t="str">
        <f>+VLOOKUP($B33,Gesamt!$A$5:$F$290,5,FALSE)</f>
        <v>35,49</v>
      </c>
      <c r="G33" s="10" t="str">
        <f>+VLOOKUP($B33,Gesamt!$A$5:$G$290,6,FALSE)</f>
        <v>36,66</v>
      </c>
      <c r="H33" s="10" t="str">
        <f>+VLOOKUP($B33,Gesamt!$A$5:$H$290,7,FALSE)</f>
        <v>35,93</v>
      </c>
      <c r="I33" s="10" t="str">
        <f>+VLOOKUP($B33,Gesamt!$A$5:$I$290,8,FALSE)</f>
        <v>36,33</v>
      </c>
      <c r="J33" s="10">
        <f>+VLOOKUP($B33,Gesamt!$A$5:$Q$290,9,FALSE)</f>
        <v>0</v>
      </c>
      <c r="K33" s="10">
        <f>+VLOOKUP($B33,Gesamt!$A$5:$Q$290,10,FALSE)</f>
        <v>0</v>
      </c>
      <c r="L33" s="10">
        <f>+VLOOKUP($B33,Gesamt!$A$5:$Q$290,11,FALSE)</f>
        <v>0</v>
      </c>
      <c r="M33" s="10">
        <f>+VLOOKUP($B33,Gesamt!$A$5:$Q$290,12,FALSE)</f>
        <v>0</v>
      </c>
      <c r="N33" s="10">
        <f>+VLOOKUP($B33,Gesamt!$A$5:$Q$290,13,FALSE)</f>
        <v>0</v>
      </c>
      <c r="O33" s="10">
        <f>+VLOOKUP($B33,Gesamt!$A$5:$Q$290,14,FALSE)</f>
        <v>0</v>
      </c>
      <c r="P33" s="10">
        <f>+VLOOKUP($B33,Gesamt!$A$5:$Q$290,15,FALSE)</f>
        <v>0</v>
      </c>
      <c r="Q33" s="10">
        <f>+VLOOKUP($B33,Gesamt!$A$5:$Q$290,16,FALSE)</f>
        <v>0</v>
      </c>
      <c r="R33" s="10">
        <f t="shared" si="1"/>
        <v>144.41</v>
      </c>
      <c r="S33" s="8">
        <f t="shared" si="2"/>
        <v>-144.41</v>
      </c>
    </row>
    <row r="34" spans="1:19" ht="12.75">
      <c r="A34" s="1">
        <f>IF(R34&gt;0,RANK(S34,S:S),0)</f>
        <v>27</v>
      </c>
      <c r="B34" s="6">
        <v>332</v>
      </c>
      <c r="C34" s="2" t="str">
        <f>+VLOOKUP($B34,Gesamt!$A$5:$D$290,2,FALSE)</f>
        <v>Mountain</v>
      </c>
      <c r="D34" s="2" t="str">
        <f>+VLOOKUP($B34,Gesamt!$A$5:$D$290,3,FALSE)</f>
        <v>Angelique</v>
      </c>
      <c r="E34" s="1" t="str">
        <f>+VLOOKUP($B34,Gesamt!$A$5:$D$290,4,FALSE)</f>
        <v>Bergkamen</v>
      </c>
      <c r="F34" s="10" t="str">
        <f>+VLOOKUP($B34,Gesamt!$A$5:$F$290,5,FALSE)</f>
        <v>36,15</v>
      </c>
      <c r="G34" s="10" t="str">
        <f>+VLOOKUP($B34,Gesamt!$A$5:$G$290,6,FALSE)</f>
        <v>35,62</v>
      </c>
      <c r="H34" s="10" t="str">
        <f>+VLOOKUP($B34,Gesamt!$A$5:$H$290,7,FALSE)</f>
        <v>37,11</v>
      </c>
      <c r="I34" s="10" t="str">
        <f>+VLOOKUP($B34,Gesamt!$A$5:$I$290,8,FALSE)</f>
        <v>35,80</v>
      </c>
      <c r="J34" s="10">
        <f>+VLOOKUP($B34,Gesamt!$A$5:$Q$290,9,FALSE)</f>
        <v>0</v>
      </c>
      <c r="K34" s="10">
        <f>+VLOOKUP($B34,Gesamt!$A$5:$Q$290,10,FALSE)</f>
        <v>0</v>
      </c>
      <c r="L34" s="10">
        <f>+VLOOKUP($B34,Gesamt!$A$5:$Q$290,11,FALSE)</f>
        <v>0</v>
      </c>
      <c r="M34" s="10">
        <f>+VLOOKUP($B34,Gesamt!$A$5:$Q$290,12,FALSE)</f>
        <v>0</v>
      </c>
      <c r="N34" s="10">
        <f>+VLOOKUP($B34,Gesamt!$A$5:$Q$290,13,FALSE)</f>
        <v>0</v>
      </c>
      <c r="O34" s="10">
        <f>+VLOOKUP($B34,Gesamt!$A$5:$Q$290,14,FALSE)</f>
        <v>0</v>
      </c>
      <c r="P34" s="10">
        <f>+VLOOKUP($B34,Gesamt!$A$5:$Q$290,15,FALSE)</f>
        <v>0</v>
      </c>
      <c r="Q34" s="10">
        <f>+VLOOKUP($B34,Gesamt!$A$5:$Q$290,16,FALSE)</f>
        <v>0</v>
      </c>
      <c r="R34" s="10">
        <f t="shared" si="1"/>
        <v>144.68</v>
      </c>
      <c r="S34" s="8">
        <f t="shared" si="2"/>
        <v>-144.68</v>
      </c>
    </row>
    <row r="35" spans="1:19" ht="12.75">
      <c r="A35" s="1">
        <f>IF(R35&gt;0,RANK(S35,S:S),0)</f>
        <v>28</v>
      </c>
      <c r="B35" s="6">
        <v>336</v>
      </c>
      <c r="C35" s="2" t="str">
        <f>+VLOOKUP($B35,Gesamt!$A$5:$D$290,2,FALSE)</f>
        <v>Brüggemann</v>
      </c>
      <c r="D35" s="2" t="str">
        <f>+VLOOKUP($B35,Gesamt!$A$5:$D$290,3,FALSE)</f>
        <v>Jenny</v>
      </c>
      <c r="E35" s="1" t="str">
        <f>+VLOOKUP($B35,Gesamt!$A$5:$D$290,4,FALSE)</f>
        <v>Havixbeck</v>
      </c>
      <c r="F35" s="10" t="str">
        <f>+VLOOKUP($B35,Gesamt!$A$5:$F$290,5,FALSE)</f>
        <v>36,04</v>
      </c>
      <c r="G35" s="10" t="str">
        <f>+VLOOKUP($B35,Gesamt!$A$5:$G$290,6,FALSE)</f>
        <v>36,08</v>
      </c>
      <c r="H35" s="10" t="str">
        <f>+VLOOKUP($B35,Gesamt!$A$5:$H$290,7,FALSE)</f>
        <v>36,76</v>
      </c>
      <c r="I35" s="10" t="str">
        <f>+VLOOKUP($B35,Gesamt!$A$5:$I$290,8,FALSE)</f>
        <v>35,81</v>
      </c>
      <c r="J35" s="10">
        <f>+VLOOKUP($B35,Gesamt!$A$5:$Q$290,9,FALSE)</f>
        <v>0</v>
      </c>
      <c r="K35" s="10">
        <f>+VLOOKUP($B35,Gesamt!$A$5:$Q$290,10,FALSE)</f>
        <v>0</v>
      </c>
      <c r="L35" s="10">
        <f>+VLOOKUP($B35,Gesamt!$A$5:$Q$290,11,FALSE)</f>
        <v>0</v>
      </c>
      <c r="M35" s="10">
        <f>+VLOOKUP($B35,Gesamt!$A$5:$Q$290,12,FALSE)</f>
        <v>0</v>
      </c>
      <c r="N35" s="10">
        <f>+VLOOKUP($B35,Gesamt!$A$5:$Q$290,13,FALSE)</f>
        <v>0</v>
      </c>
      <c r="O35" s="10">
        <f>+VLOOKUP($B35,Gesamt!$A$5:$Q$290,14,FALSE)</f>
        <v>0</v>
      </c>
      <c r="P35" s="10">
        <f>+VLOOKUP($B35,Gesamt!$A$5:$Q$290,15,FALSE)</f>
        <v>0</v>
      </c>
      <c r="Q35" s="10">
        <f>+VLOOKUP($B35,Gesamt!$A$5:$Q$290,16,FALSE)</f>
        <v>0</v>
      </c>
      <c r="R35" s="10">
        <f t="shared" si="1"/>
        <v>144.69</v>
      </c>
      <c r="S35" s="8">
        <f t="shared" si="2"/>
        <v>-144.69</v>
      </c>
    </row>
    <row r="36" spans="1:19" ht="12.75">
      <c r="A36" s="1">
        <f>IF(R36&gt;0,RANK(S36,S:S),0)</f>
        <v>29</v>
      </c>
      <c r="B36" s="6">
        <v>309</v>
      </c>
      <c r="C36" s="2" t="str">
        <f>+VLOOKUP($B36,Gesamt!$A$5:$D$290,2,FALSE)</f>
        <v>Stagge</v>
      </c>
      <c r="D36" s="2" t="str">
        <f>+VLOOKUP($B36,Gesamt!$A$5:$D$290,3,FALSE)</f>
        <v>Jonas</v>
      </c>
      <c r="E36" s="1" t="str">
        <f>+VLOOKUP($B36,Gesamt!$A$5:$D$290,4,FALSE)</f>
        <v>Rheine</v>
      </c>
      <c r="F36" s="10" t="str">
        <f>+VLOOKUP($B36,Gesamt!$A$5:$F$290,5,FALSE)</f>
        <v>36,01</v>
      </c>
      <c r="G36" s="10" t="str">
        <f>+VLOOKUP($B36,Gesamt!$A$5:$G$290,6,FALSE)</f>
        <v>36,33</v>
      </c>
      <c r="H36" s="10" t="str">
        <f>+VLOOKUP($B36,Gesamt!$A$5:$H$290,7,FALSE)</f>
        <v>35,99</v>
      </c>
      <c r="I36" s="10" t="str">
        <f>+VLOOKUP($B36,Gesamt!$A$5:$I$290,8,FALSE)</f>
        <v>36,51</v>
      </c>
      <c r="J36" s="10">
        <f>+VLOOKUP($B36,Gesamt!$A$5:$Q$290,9,FALSE)</f>
        <v>0</v>
      </c>
      <c r="K36" s="10">
        <f>+VLOOKUP($B36,Gesamt!$A$5:$Q$290,10,FALSE)</f>
        <v>0</v>
      </c>
      <c r="L36" s="10">
        <f>+VLOOKUP($B36,Gesamt!$A$5:$Q$290,11,FALSE)</f>
        <v>0</v>
      </c>
      <c r="M36" s="10">
        <f>+VLOOKUP($B36,Gesamt!$A$5:$Q$290,12,FALSE)</f>
        <v>0</v>
      </c>
      <c r="N36" s="10">
        <f>+VLOOKUP($B36,Gesamt!$A$5:$Q$290,13,FALSE)</f>
        <v>0</v>
      </c>
      <c r="O36" s="10">
        <f>+VLOOKUP($B36,Gesamt!$A$5:$Q$290,14,FALSE)</f>
        <v>0</v>
      </c>
      <c r="P36" s="10">
        <f>+VLOOKUP($B36,Gesamt!$A$5:$Q$290,15,FALSE)</f>
        <v>0</v>
      </c>
      <c r="Q36" s="10">
        <f>+VLOOKUP($B36,Gesamt!$A$5:$Q$290,16,FALSE)</f>
        <v>0</v>
      </c>
      <c r="R36" s="10">
        <f t="shared" si="1"/>
        <v>144.84</v>
      </c>
      <c r="S36" s="8">
        <f t="shared" si="2"/>
        <v>-144.84</v>
      </c>
    </row>
    <row r="37" spans="1:19" ht="12.75">
      <c r="A37" s="1">
        <f>IF(R37&gt;0,RANK(S37,S:S),0)</f>
        <v>30</v>
      </c>
      <c r="B37" s="6">
        <v>311</v>
      </c>
      <c r="C37" s="2" t="str">
        <f>+VLOOKUP($B37,Gesamt!$A$5:$D$290,2,FALSE)</f>
        <v>Hummels</v>
      </c>
      <c r="D37" s="2" t="str">
        <f>+VLOOKUP($B37,Gesamt!$A$5:$D$290,3,FALSE)</f>
        <v>Melissa</v>
      </c>
      <c r="E37" s="1" t="str">
        <f>+VLOOKUP($B37,Gesamt!$A$5:$D$290,4,FALSE)</f>
        <v>Stromberg</v>
      </c>
      <c r="F37" s="10" t="str">
        <f>+VLOOKUP($B37,Gesamt!$A$5:$F$290,5,FALSE)</f>
        <v>35,96</v>
      </c>
      <c r="G37" s="10" t="str">
        <f>+VLOOKUP($B37,Gesamt!$A$5:$G$290,6,FALSE)</f>
        <v>36,80</v>
      </c>
      <c r="H37" s="10" t="str">
        <f>+VLOOKUP($B37,Gesamt!$A$5:$H$290,7,FALSE)</f>
        <v>35,67</v>
      </c>
      <c r="I37" s="10" t="str">
        <f>+VLOOKUP($B37,Gesamt!$A$5:$I$290,8,FALSE)</f>
        <v>36,42</v>
      </c>
      <c r="J37" s="10">
        <f>+VLOOKUP($B37,Gesamt!$A$5:$Q$290,9,FALSE)</f>
        <v>0</v>
      </c>
      <c r="K37" s="10">
        <f>+VLOOKUP($B37,Gesamt!$A$5:$Q$290,10,FALSE)</f>
        <v>0</v>
      </c>
      <c r="L37" s="10">
        <f>+VLOOKUP($B37,Gesamt!$A$5:$Q$290,11,FALSE)</f>
        <v>0</v>
      </c>
      <c r="M37" s="10">
        <f>+VLOOKUP($B37,Gesamt!$A$5:$Q$290,12,FALSE)</f>
        <v>0</v>
      </c>
      <c r="N37" s="10">
        <f>+VLOOKUP($B37,Gesamt!$A$5:$Q$290,13,FALSE)</f>
        <v>0</v>
      </c>
      <c r="O37" s="10">
        <f>+VLOOKUP($B37,Gesamt!$A$5:$Q$290,14,FALSE)</f>
        <v>0</v>
      </c>
      <c r="P37" s="10">
        <f>+VLOOKUP($B37,Gesamt!$A$5:$Q$290,15,FALSE)</f>
        <v>0</v>
      </c>
      <c r="Q37" s="10">
        <f>+VLOOKUP($B37,Gesamt!$A$5:$Q$290,16,FALSE)</f>
        <v>0</v>
      </c>
      <c r="R37" s="10">
        <f t="shared" si="1"/>
        <v>144.85</v>
      </c>
      <c r="S37" s="8">
        <f t="shared" si="2"/>
        <v>-144.85</v>
      </c>
    </row>
    <row r="38" spans="1:19" ht="12.75">
      <c r="A38" s="1">
        <f>IF(R38&gt;0,RANK(S38,S:S),0)</f>
        <v>31</v>
      </c>
      <c r="B38" s="6">
        <v>333</v>
      </c>
      <c r="C38" s="2" t="str">
        <f>+VLOOKUP($B38,Gesamt!$A$5:$D$290,2,FALSE)</f>
        <v>Lorenz</v>
      </c>
      <c r="D38" s="2" t="str">
        <f>+VLOOKUP($B38,Gesamt!$A$5:$D$290,3,FALSE)</f>
        <v>Lucas</v>
      </c>
      <c r="E38" s="1" t="str">
        <f>+VLOOKUP($B38,Gesamt!$A$5:$D$290,4,FALSE)</f>
        <v>Overath</v>
      </c>
      <c r="F38" s="10" t="str">
        <f>+VLOOKUP($B38,Gesamt!$A$5:$F$290,5,FALSE)</f>
        <v>35,67</v>
      </c>
      <c r="G38" s="10" t="str">
        <f>+VLOOKUP($B38,Gesamt!$A$5:$G$290,6,FALSE)</f>
        <v>36,36</v>
      </c>
      <c r="H38" s="10" t="str">
        <f>+VLOOKUP($B38,Gesamt!$A$5:$H$290,7,FALSE)</f>
        <v>35,96</v>
      </c>
      <c r="I38" s="10" t="str">
        <f>+VLOOKUP($B38,Gesamt!$A$5:$I$290,8,FALSE)</f>
        <v>37,04</v>
      </c>
      <c r="J38" s="10">
        <f>+VLOOKUP($B38,Gesamt!$A$5:$Q$290,9,FALSE)</f>
        <v>0</v>
      </c>
      <c r="K38" s="10">
        <f>+VLOOKUP($B38,Gesamt!$A$5:$Q$290,10,FALSE)</f>
        <v>0</v>
      </c>
      <c r="L38" s="10">
        <f>+VLOOKUP($B38,Gesamt!$A$5:$Q$290,11,FALSE)</f>
        <v>0</v>
      </c>
      <c r="M38" s="10">
        <f>+VLOOKUP($B38,Gesamt!$A$5:$Q$290,12,FALSE)</f>
        <v>0</v>
      </c>
      <c r="N38" s="10">
        <f>+VLOOKUP($B38,Gesamt!$A$5:$Q$290,13,FALSE)</f>
        <v>0</v>
      </c>
      <c r="O38" s="10">
        <f>+VLOOKUP($B38,Gesamt!$A$5:$Q$290,14,FALSE)</f>
        <v>0</v>
      </c>
      <c r="P38" s="10">
        <f>+VLOOKUP($B38,Gesamt!$A$5:$Q$290,15,FALSE)</f>
        <v>0</v>
      </c>
      <c r="Q38" s="10">
        <f>+VLOOKUP($B38,Gesamt!$A$5:$Q$290,16,FALSE)</f>
        <v>0</v>
      </c>
      <c r="R38" s="10">
        <f>(F38*$F$4+G38*$G$4+H38*$H$4+I38*$I$4+J38*$J$4+K38*$K$4+L38*$F$4+M38*$G$4+N38*$H$4+O38*$I$4+P38*$J$4+Q38*$J$4)</f>
        <v>145.03</v>
      </c>
      <c r="S38" s="8">
        <f t="shared" si="2"/>
        <v>-145.03</v>
      </c>
    </row>
    <row r="39" spans="1:19" ht="12.75">
      <c r="A39" s="1">
        <f>IF(R39&gt;0,RANK(S39,S:S),0)</f>
        <v>32</v>
      </c>
      <c r="B39" s="6">
        <v>365</v>
      </c>
      <c r="C39" s="2" t="str">
        <f>+VLOOKUP($B39,Gesamt!$A$5:$D$290,2,FALSE)</f>
        <v>Ludwiczak</v>
      </c>
      <c r="D39" s="2" t="str">
        <f>+VLOOKUP($B39,Gesamt!$A$5:$D$290,3,FALSE)</f>
        <v>Christoph</v>
      </c>
      <c r="E39" s="1" t="str">
        <f>+VLOOKUP($B39,Gesamt!$A$5:$D$290,4,FALSE)</f>
        <v>Havixbeck</v>
      </c>
      <c r="F39" s="10" t="str">
        <f>+VLOOKUP($B39,Gesamt!$A$5:$F$290,5,FALSE)</f>
        <v>37,83</v>
      </c>
      <c r="G39" s="10" t="str">
        <f>+VLOOKUP($B39,Gesamt!$A$5:$G$290,6,FALSE)</f>
        <v>36,82</v>
      </c>
      <c r="H39" s="10" t="str">
        <f>+VLOOKUP($B39,Gesamt!$A$5:$H$290,7,FALSE)</f>
        <v>38,34</v>
      </c>
      <c r="I39" s="10" t="str">
        <f>+VLOOKUP($B39,Gesamt!$A$5:$I$290,8,FALSE)</f>
        <v>37,24</v>
      </c>
      <c r="J39" s="10">
        <f>+VLOOKUP($B39,Gesamt!$A$5:$Q$290,9,FALSE)</f>
        <v>0</v>
      </c>
      <c r="K39" s="10">
        <f>+VLOOKUP($B39,Gesamt!$A$5:$Q$290,10,FALSE)</f>
        <v>0</v>
      </c>
      <c r="L39" s="10">
        <f>+VLOOKUP($B39,Gesamt!$A$5:$Q$290,11,FALSE)</f>
        <v>0</v>
      </c>
      <c r="M39" s="10">
        <f>+VLOOKUP($B39,Gesamt!$A$5:$Q$290,12,FALSE)</f>
        <v>0</v>
      </c>
      <c r="N39" s="10">
        <f>+VLOOKUP($B39,Gesamt!$A$5:$Q$290,13,FALSE)</f>
        <v>0</v>
      </c>
      <c r="O39" s="10">
        <f>+VLOOKUP($B39,Gesamt!$A$5:$Q$290,14,FALSE)</f>
        <v>0</v>
      </c>
      <c r="P39" s="10">
        <f>+VLOOKUP($B39,Gesamt!$A$5:$Q$290,15,FALSE)</f>
        <v>0</v>
      </c>
      <c r="Q39" s="10">
        <f>+VLOOKUP($B39,Gesamt!$A$5:$Q$290,16,FALSE)</f>
        <v>0</v>
      </c>
      <c r="R39" s="10">
        <f>(F39*$F$4+G39*$G$4+H39*$H$4+I39*$I$4+J39*$J$4+K39*$K$4+L39*$F$4+M39*$G$4+N39*$H$4+O39*$I$4+P39*$J$4+Q39*$J$4)</f>
        <v>150.23</v>
      </c>
      <c r="S39" s="8">
        <f t="shared" si="2"/>
        <v>-150.23</v>
      </c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U37"/>
  <sheetViews>
    <sheetView zoomScale="95" zoomScaleNormal="95" workbookViewId="0" topLeftCell="E1">
      <pane ySplit="7" topLeftCell="BM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MIN(F8:F16)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6">IF(R8&gt;0,RANK(S8,S$1:S$65536),0)</f>
        <v>2</v>
      </c>
      <c r="B8" s="6">
        <v>501</v>
      </c>
      <c r="C8" s="2" t="str">
        <f>+VLOOKUP($B8,Gesamt!$A$5:$D$290,2,FALSE)</f>
        <v>Stagge</v>
      </c>
      <c r="D8" s="2" t="str">
        <f>+VLOOKUP($B8,Gesamt!$A$5:$D$290,3,FALSE)</f>
        <v>Matthias</v>
      </c>
      <c r="E8" s="1" t="str">
        <f>+VLOOKUP($B8,Gesamt!$A$5:$D$290,4,FALSE)</f>
        <v>Rheine</v>
      </c>
      <c r="F8" s="10" t="str">
        <f>+VLOOKUP($B8,Gesamt!$A$5:$F$290,5,FALSE)</f>
        <v>35,51</v>
      </c>
      <c r="G8" s="10" t="str">
        <f>+VLOOKUP($B8,Gesamt!$A$5:$G$290,6,FALSE)</f>
        <v>36,41</v>
      </c>
      <c r="H8" s="10" t="str">
        <f>+VLOOKUP($B8,Gesamt!$A$5:$H$290,7,FALSE)</f>
        <v>35,95</v>
      </c>
      <c r="I8" s="10" t="str">
        <f>+VLOOKUP($B8,Gesamt!$A$5:$I$290,8,FALSE)</f>
        <v>35,88</v>
      </c>
      <c r="J8" s="10">
        <f>+VLOOKUP($B8,Gesamt!$A$5:$Q$290,9,FALSE)</f>
        <v>0</v>
      </c>
      <c r="K8" s="10">
        <f>+VLOOKUP($B8,Gesamt!$A$5:$Q$290,10,FALSE)</f>
        <v>0</v>
      </c>
      <c r="L8" s="10">
        <f>+VLOOKUP($B8,Gesamt!$A$5:$Q$290,11,FALSE)</f>
        <v>0</v>
      </c>
      <c r="M8" s="10">
        <f>+VLOOKUP($B8,Gesamt!$A$5:$Q$290,12,FALSE)</f>
        <v>0</v>
      </c>
      <c r="N8" s="10">
        <f>+VLOOKUP($B8,Gesamt!$A$5:$Q$290,13,FALSE)</f>
        <v>0</v>
      </c>
      <c r="O8" s="10">
        <f>+VLOOKUP($B8,Gesamt!$A$5:$Q$290,14,FALSE)</f>
        <v>0</v>
      </c>
      <c r="P8" s="10">
        <f>+VLOOKUP($B8,Gesamt!$A$5:$Q$290,15,FALSE)</f>
        <v>0</v>
      </c>
      <c r="Q8" s="10">
        <f>+VLOOKUP($B8,Gesamt!$A$5:$Q$290,16,FALSE)</f>
        <v>0</v>
      </c>
      <c r="R8" s="10">
        <f aca="true" t="shared" si="2" ref="R8:R16">(F8*$F$4+G8*$G$4+H8*$H$4+I8*$I$4+J8*$J$4+K8*$K$4+L8*$F$4+M8*$G$4+N8*$H$4+O8*$I$4+P8*$J$4+Q8*$J$4)</f>
        <v>143.75</v>
      </c>
      <c r="S8" s="8">
        <f aca="true" t="shared" si="3" ref="S8:S16">IF(R8&gt;0,R8*-1,-1000)</f>
        <v>-143.75</v>
      </c>
    </row>
    <row r="9" spans="1:19" ht="12.75">
      <c r="A9" s="1">
        <f t="shared" si="1"/>
        <v>1</v>
      </c>
      <c r="B9" s="6">
        <v>502</v>
      </c>
      <c r="C9" s="2" t="str">
        <f>+VLOOKUP($B9,Gesamt!$A$5:$D$290,2,FALSE)</f>
        <v>Leismann</v>
      </c>
      <c r="D9" s="2" t="str">
        <f>+VLOOKUP($B9,Gesamt!$A$5:$D$290,3,FALSE)</f>
        <v>Pascal</v>
      </c>
      <c r="E9" s="1" t="str">
        <f>+VLOOKUP($B9,Gesamt!$A$5:$D$290,4,FALSE)</f>
        <v>Mettingen</v>
      </c>
      <c r="F9" s="10" t="str">
        <f>+VLOOKUP($B9,Gesamt!$A$5:$F$290,5,FALSE)</f>
        <v>35,90</v>
      </c>
      <c r="G9" s="10" t="str">
        <f>+VLOOKUP($B9,Gesamt!$A$5:$G$290,6,FALSE)</f>
        <v>35,64</v>
      </c>
      <c r="H9" s="10" t="str">
        <f>+VLOOKUP($B9,Gesamt!$A$5:$H$290,7,FALSE)</f>
        <v>36,51</v>
      </c>
      <c r="I9" s="10" t="str">
        <f>+VLOOKUP($B9,Gesamt!$A$5:$I$290,8,FALSE)</f>
        <v>35,42</v>
      </c>
      <c r="J9" s="10">
        <f>+VLOOKUP($B9,Gesamt!$A$5:$Q$290,9,FALSE)</f>
        <v>0</v>
      </c>
      <c r="K9" s="10">
        <f>+VLOOKUP($B9,Gesamt!$A$5:$Q$290,10,FALSE)</f>
        <v>0</v>
      </c>
      <c r="L9" s="10">
        <f>+VLOOKUP($B9,Gesamt!$A$5:$Q$290,11,FALSE)</f>
        <v>0</v>
      </c>
      <c r="M9" s="10">
        <f>+VLOOKUP($B9,Gesamt!$A$5:$Q$290,12,FALSE)</f>
        <v>0</v>
      </c>
      <c r="N9" s="10">
        <f>+VLOOKUP($B9,Gesamt!$A$5:$Q$290,13,FALSE)</f>
        <v>0</v>
      </c>
      <c r="O9" s="10">
        <f>+VLOOKUP($B9,Gesamt!$A$5:$Q$290,14,FALSE)</f>
        <v>0</v>
      </c>
      <c r="P9" s="10">
        <f>+VLOOKUP($B9,Gesamt!$A$5:$Q$290,15,FALSE)</f>
        <v>0</v>
      </c>
      <c r="Q9" s="10">
        <f>+VLOOKUP($B9,Gesamt!$A$5:$Q$290,16,FALSE)</f>
        <v>0</v>
      </c>
      <c r="R9" s="10">
        <f t="shared" si="2"/>
        <v>143.47</v>
      </c>
      <c r="S9" s="8">
        <f t="shared" si="3"/>
        <v>-143.47</v>
      </c>
    </row>
    <row r="10" spans="1:19" ht="12.75">
      <c r="A10" s="1">
        <f t="shared" si="1"/>
        <v>5</v>
      </c>
      <c r="B10" s="6">
        <v>503</v>
      </c>
      <c r="C10" s="2" t="str">
        <f>+VLOOKUP($B10,Gesamt!$A$5:$D$290,2,FALSE)</f>
        <v>Eckert</v>
      </c>
      <c r="D10" s="2" t="str">
        <f>+VLOOKUP($B10,Gesamt!$A$5:$D$290,3,FALSE)</f>
        <v>Kevin</v>
      </c>
      <c r="E10" s="1" t="str">
        <f>+VLOOKUP($B10,Gesamt!$A$5:$D$290,4,FALSE)</f>
        <v>Overath</v>
      </c>
      <c r="F10" s="10" t="str">
        <f>+VLOOKUP($B10,Gesamt!$A$5:$F$290,5,FALSE)</f>
        <v>35,57</v>
      </c>
      <c r="G10" s="10" t="str">
        <f>+VLOOKUP($B10,Gesamt!$A$5:$G$290,6,FALSE)</f>
        <v>36,57</v>
      </c>
      <c r="H10" s="10" t="str">
        <f>+VLOOKUP($B10,Gesamt!$A$5:$H$290,7,FALSE)</f>
        <v>35,96</v>
      </c>
      <c r="I10" s="10" t="str">
        <f>+VLOOKUP($B10,Gesamt!$A$5:$I$290,8,FALSE)</f>
        <v>36,26</v>
      </c>
      <c r="J10" s="10">
        <f>+VLOOKUP($B10,Gesamt!$A$5:$Q$290,9,FALSE)</f>
        <v>0</v>
      </c>
      <c r="K10" s="10">
        <f>+VLOOKUP($B10,Gesamt!$A$5:$Q$290,10,FALSE)</f>
        <v>0</v>
      </c>
      <c r="L10" s="10">
        <f>+VLOOKUP($B10,Gesamt!$A$5:$Q$290,11,FALSE)</f>
        <v>0</v>
      </c>
      <c r="M10" s="10">
        <f>+VLOOKUP($B10,Gesamt!$A$5:$Q$290,12,FALSE)</f>
        <v>0</v>
      </c>
      <c r="N10" s="10">
        <f>+VLOOKUP($B10,Gesamt!$A$5:$Q$290,13,FALSE)</f>
        <v>0</v>
      </c>
      <c r="O10" s="10">
        <f>+VLOOKUP($B10,Gesamt!$A$5:$Q$290,14,FALSE)</f>
        <v>0</v>
      </c>
      <c r="P10" s="10">
        <f>+VLOOKUP($B10,Gesamt!$A$5:$Q$290,15,FALSE)</f>
        <v>0</v>
      </c>
      <c r="Q10" s="10">
        <f>+VLOOKUP($B10,Gesamt!$A$5:$Q$290,16,FALSE)</f>
        <v>0</v>
      </c>
      <c r="R10" s="10">
        <f t="shared" si="2"/>
        <v>144.36</v>
      </c>
      <c r="S10" s="8">
        <f t="shared" si="3"/>
        <v>-144.36</v>
      </c>
    </row>
    <row r="11" spans="1:19" ht="12.75">
      <c r="A11" s="1">
        <f t="shared" si="1"/>
        <v>4</v>
      </c>
      <c r="B11" s="6">
        <v>504</v>
      </c>
      <c r="C11" s="2" t="str">
        <f>+VLOOKUP($B11,Gesamt!$A$5:$D$290,2,FALSE)</f>
        <v>van Limbeck</v>
      </c>
      <c r="D11" s="2" t="str">
        <f>+VLOOKUP($B11,Gesamt!$A$5:$D$290,3,FALSE)</f>
        <v>Lena</v>
      </c>
      <c r="E11" s="1" t="str">
        <f>+VLOOKUP($B11,Gesamt!$A$5:$D$290,4,FALSE)</f>
        <v>Ruppichteroth</v>
      </c>
      <c r="F11" s="10" t="str">
        <f>+VLOOKUP($B11,Gesamt!$A$5:$F$290,5,FALSE)</f>
        <v>35,97</v>
      </c>
      <c r="G11" s="10" t="str">
        <f>+VLOOKUP($B11,Gesamt!$A$5:$G$290,6,FALSE)</f>
        <v>36,04</v>
      </c>
      <c r="H11" s="10" t="str">
        <f>+VLOOKUP($B11,Gesamt!$A$5:$H$290,7,FALSE)</f>
        <v>36,55</v>
      </c>
      <c r="I11" s="10" t="str">
        <f>+VLOOKUP($B11,Gesamt!$A$5:$I$290,8,FALSE)</f>
        <v>35,59</v>
      </c>
      <c r="J11" s="10">
        <f>+VLOOKUP($B11,Gesamt!$A$5:$Q$290,9,FALSE)</f>
        <v>0</v>
      </c>
      <c r="K11" s="10">
        <f>+VLOOKUP($B11,Gesamt!$A$5:$Q$290,10,FALSE)</f>
        <v>0</v>
      </c>
      <c r="L11" s="10">
        <f>+VLOOKUP($B11,Gesamt!$A$5:$Q$290,11,FALSE)</f>
        <v>0</v>
      </c>
      <c r="M11" s="10">
        <f>+VLOOKUP($B11,Gesamt!$A$5:$Q$290,12,FALSE)</f>
        <v>0</v>
      </c>
      <c r="N11" s="10">
        <f>+VLOOKUP($B11,Gesamt!$A$5:$Q$290,13,FALSE)</f>
        <v>0</v>
      </c>
      <c r="O11" s="10">
        <f>+VLOOKUP($B11,Gesamt!$A$5:$Q$290,14,FALSE)</f>
        <v>0</v>
      </c>
      <c r="P11" s="10">
        <f>+VLOOKUP($B11,Gesamt!$A$5:$Q$290,15,FALSE)</f>
        <v>0</v>
      </c>
      <c r="Q11" s="10">
        <f>+VLOOKUP($B11,Gesamt!$A$5:$Q$290,16,FALSE)</f>
        <v>0</v>
      </c>
      <c r="R11" s="10">
        <f t="shared" si="2"/>
        <v>144.15</v>
      </c>
      <c r="S11" s="8">
        <f t="shared" si="3"/>
        <v>-144.15</v>
      </c>
    </row>
    <row r="12" spans="1:19" ht="12.75">
      <c r="A12" s="1">
        <f t="shared" si="1"/>
        <v>3</v>
      </c>
      <c r="B12" s="6">
        <v>505</v>
      </c>
      <c r="C12" s="2" t="str">
        <f>+VLOOKUP($B12,Gesamt!$A$5:$D$290,2,FALSE)</f>
        <v>Honscha</v>
      </c>
      <c r="D12" s="2" t="str">
        <f>+VLOOKUP($B12,Gesamt!$A$5:$D$290,3,FALSE)</f>
        <v>Moritz</v>
      </c>
      <c r="E12" s="1" t="str">
        <f>+VLOOKUP($B12,Gesamt!$A$5:$D$290,4,FALSE)</f>
        <v>Simmerath</v>
      </c>
      <c r="F12" s="10" t="str">
        <f>+VLOOKUP($B12,Gesamt!$A$5:$F$290,5,FALSE)</f>
        <v>35,23</v>
      </c>
      <c r="G12" s="10" t="str">
        <f>+VLOOKUP($B12,Gesamt!$A$5:$G$290,6,FALSE)</f>
        <v>36,89</v>
      </c>
      <c r="H12" s="10" t="str">
        <f>+VLOOKUP($B12,Gesamt!$A$5:$H$290,7,FALSE)</f>
        <v>35,73</v>
      </c>
      <c r="I12" s="10" t="str">
        <f>+VLOOKUP($B12,Gesamt!$A$5:$I$290,8,FALSE)</f>
        <v>35,96</v>
      </c>
      <c r="J12" s="10">
        <f>+VLOOKUP($B12,Gesamt!$A$5:$Q$290,9,FALSE)</f>
        <v>0</v>
      </c>
      <c r="K12" s="10">
        <f>+VLOOKUP($B12,Gesamt!$A$5:$Q$290,10,FALSE)</f>
        <v>0</v>
      </c>
      <c r="L12" s="10">
        <f>+VLOOKUP($B12,Gesamt!$A$5:$Q$290,11,FALSE)</f>
        <v>0</v>
      </c>
      <c r="M12" s="10">
        <f>+VLOOKUP($B12,Gesamt!$A$5:$Q$290,12,FALSE)</f>
        <v>0</v>
      </c>
      <c r="N12" s="10">
        <f>+VLOOKUP($B12,Gesamt!$A$5:$Q$290,13,FALSE)</f>
        <v>0</v>
      </c>
      <c r="O12" s="10">
        <f>+VLOOKUP($B12,Gesamt!$A$5:$Q$290,14,FALSE)</f>
        <v>0</v>
      </c>
      <c r="P12" s="10">
        <f>+VLOOKUP($B12,Gesamt!$A$5:$Q$290,15,FALSE)</f>
        <v>0</v>
      </c>
      <c r="Q12" s="10">
        <f>+VLOOKUP($B12,Gesamt!$A$5:$Q$290,16,FALSE)</f>
        <v>0</v>
      </c>
      <c r="R12" s="10">
        <f t="shared" si="2"/>
        <v>143.81</v>
      </c>
      <c r="S12" s="8">
        <f t="shared" si="3"/>
        <v>-143.81</v>
      </c>
    </row>
    <row r="13" spans="1:19" ht="12.75">
      <c r="A13" s="1">
        <f t="shared" si="1"/>
        <v>6</v>
      </c>
      <c r="B13" s="6">
        <v>507</v>
      </c>
      <c r="C13" s="2" t="str">
        <f>+VLOOKUP($B13,Gesamt!$A$5:$D$290,2,FALSE)</f>
        <v>Ricker</v>
      </c>
      <c r="D13" s="2" t="str">
        <f>+VLOOKUP($B13,Gesamt!$A$5:$D$290,3,FALSE)</f>
        <v>Denise</v>
      </c>
      <c r="E13" s="1" t="str">
        <f>+VLOOKUP($B13,Gesamt!$A$5:$D$290,4,FALSE)</f>
        <v>Billerbeck</v>
      </c>
      <c r="F13" s="10" t="str">
        <f>+VLOOKUP($B13,Gesamt!$A$5:$F$290,5,FALSE)</f>
        <v>35,95</v>
      </c>
      <c r="G13" s="10" t="str">
        <f>+VLOOKUP($B13,Gesamt!$A$5:$G$290,6,FALSE)</f>
        <v>36,15</v>
      </c>
      <c r="H13" s="10" t="str">
        <f>+VLOOKUP($B13,Gesamt!$A$5:$H$290,7,FALSE)</f>
        <v>36,48</v>
      </c>
      <c r="I13" s="10" t="str">
        <f>+VLOOKUP($B13,Gesamt!$A$5:$I$290,8,FALSE)</f>
        <v>35,83</v>
      </c>
      <c r="J13" s="10">
        <f>+VLOOKUP($B13,Gesamt!$A$5:$Q$290,9,FALSE)</f>
        <v>0</v>
      </c>
      <c r="K13" s="10">
        <f>+VLOOKUP($B13,Gesamt!$A$5:$Q$290,10,FALSE)</f>
        <v>0</v>
      </c>
      <c r="L13" s="10">
        <f>+VLOOKUP($B13,Gesamt!$A$5:$Q$290,11,FALSE)</f>
        <v>0</v>
      </c>
      <c r="M13" s="10">
        <f>+VLOOKUP($B13,Gesamt!$A$5:$Q$290,12,FALSE)</f>
        <v>0</v>
      </c>
      <c r="N13" s="10">
        <f>+VLOOKUP($B13,Gesamt!$A$5:$Q$290,13,FALSE)</f>
        <v>0</v>
      </c>
      <c r="O13" s="10">
        <f>+VLOOKUP($B13,Gesamt!$A$5:$Q$290,14,FALSE)</f>
        <v>0</v>
      </c>
      <c r="P13" s="10">
        <f>+VLOOKUP($B13,Gesamt!$A$5:$Q$290,15,FALSE)</f>
        <v>0</v>
      </c>
      <c r="Q13" s="10">
        <f>+VLOOKUP($B13,Gesamt!$A$5:$Q$290,16,FALSE)</f>
        <v>0</v>
      </c>
      <c r="R13" s="10">
        <f t="shared" si="2"/>
        <v>144.41</v>
      </c>
      <c r="S13" s="8">
        <f t="shared" si="3"/>
        <v>-144.41</v>
      </c>
    </row>
    <row r="14" spans="1:19" ht="12.75">
      <c r="A14" s="1">
        <f t="shared" si="1"/>
        <v>8</v>
      </c>
      <c r="B14" s="6">
        <v>508</v>
      </c>
      <c r="C14" s="2" t="str">
        <f>+VLOOKUP($B14,Gesamt!$A$5:$D$290,2,FALSE)</f>
        <v>Wunderlich</v>
      </c>
      <c r="D14" s="2" t="str">
        <f>+VLOOKUP($B14,Gesamt!$A$5:$D$290,3,FALSE)</f>
        <v>Lena</v>
      </c>
      <c r="E14" s="1" t="str">
        <f>+VLOOKUP($B14,Gesamt!$A$5:$D$290,4,FALSE)</f>
        <v>Ruppichteroth</v>
      </c>
      <c r="F14" s="10" t="str">
        <f>+VLOOKUP($B14,Gesamt!$A$5:$F$290,5,FALSE)</f>
        <v>35,38</v>
      </c>
      <c r="G14" s="10" t="str">
        <f>+VLOOKUP($B14,Gesamt!$A$5:$G$290,6,FALSE)</f>
        <v>36,00</v>
      </c>
      <c r="H14" s="10" t="str">
        <f>+VLOOKUP($B14,Gesamt!$A$5:$H$290,7,FALSE)</f>
        <v>37,85</v>
      </c>
      <c r="I14" s="10" t="str">
        <f>+VLOOKUP($B14,Gesamt!$A$5:$I$290,8,FALSE)</f>
        <v>36,56</v>
      </c>
      <c r="J14" s="10">
        <f>+VLOOKUP($B14,Gesamt!$A$5:$Q$290,9,FALSE)</f>
        <v>0</v>
      </c>
      <c r="K14" s="10">
        <f>+VLOOKUP($B14,Gesamt!$A$5:$Q$290,10,FALSE)</f>
        <v>0</v>
      </c>
      <c r="L14" s="10">
        <f>+VLOOKUP($B14,Gesamt!$A$5:$Q$290,11,FALSE)</f>
        <v>0</v>
      </c>
      <c r="M14" s="10">
        <f>+VLOOKUP($B14,Gesamt!$A$5:$Q$290,12,FALSE)</f>
        <v>0</v>
      </c>
      <c r="N14" s="10">
        <f>+VLOOKUP($B14,Gesamt!$A$5:$Q$290,13,FALSE)</f>
        <v>0</v>
      </c>
      <c r="O14" s="10">
        <f>+VLOOKUP($B14,Gesamt!$A$5:$Q$290,14,FALSE)</f>
        <v>0</v>
      </c>
      <c r="P14" s="10">
        <f>+VLOOKUP($B14,Gesamt!$A$5:$Q$290,15,FALSE)</f>
        <v>0</v>
      </c>
      <c r="Q14" s="10">
        <f>+VLOOKUP($B14,Gesamt!$A$5:$Q$290,16,FALSE)</f>
        <v>0</v>
      </c>
      <c r="R14" s="10">
        <f t="shared" si="2"/>
        <v>145.79</v>
      </c>
      <c r="S14" s="8">
        <f t="shared" si="3"/>
        <v>-145.79</v>
      </c>
    </row>
    <row r="15" spans="1:19" ht="12.75">
      <c r="A15" s="1">
        <f t="shared" si="1"/>
        <v>7</v>
      </c>
      <c r="B15" s="6">
        <v>513</v>
      </c>
      <c r="C15" s="2" t="str">
        <f>+VLOOKUP($B15,Gesamt!$A$5:$D$290,2,FALSE)</f>
        <v>Meyer</v>
      </c>
      <c r="D15" s="2" t="str">
        <f>+VLOOKUP($B15,Gesamt!$A$5:$D$290,3,FALSE)</f>
        <v>Patrick</v>
      </c>
      <c r="E15" s="1" t="str">
        <f>+VLOOKUP($B15,Gesamt!$A$5:$D$290,4,FALSE)</f>
        <v>Simmerath</v>
      </c>
      <c r="F15" s="10" t="str">
        <f>+VLOOKUP($B15,Gesamt!$A$5:$F$290,5,FALSE)</f>
        <v>36,19</v>
      </c>
      <c r="G15" s="10" t="str">
        <f>+VLOOKUP($B15,Gesamt!$A$5:$G$290,6,FALSE)</f>
        <v>35,67</v>
      </c>
      <c r="H15" s="10" t="str">
        <f>+VLOOKUP($B15,Gesamt!$A$5:$H$290,7,FALSE)</f>
        <v>36,80</v>
      </c>
      <c r="I15" s="10" t="str">
        <f>+VLOOKUP($B15,Gesamt!$A$5:$I$290,8,FALSE)</f>
        <v>36,07</v>
      </c>
      <c r="J15" s="10">
        <f>+VLOOKUP($B15,Gesamt!$A$5:$Q$290,9,FALSE)</f>
        <v>0</v>
      </c>
      <c r="K15" s="10">
        <f>+VLOOKUP($B15,Gesamt!$A$5:$Q$290,10,FALSE)</f>
        <v>0</v>
      </c>
      <c r="L15" s="10">
        <f>+VLOOKUP($B15,Gesamt!$A$5:$Q$290,11,FALSE)</f>
        <v>0</v>
      </c>
      <c r="M15" s="10">
        <f>+VLOOKUP($B15,Gesamt!$A$5:$Q$290,12,FALSE)</f>
        <v>0</v>
      </c>
      <c r="N15" s="10">
        <f>+VLOOKUP($B15,Gesamt!$A$5:$Q$290,13,FALSE)</f>
        <v>0</v>
      </c>
      <c r="O15" s="10">
        <f>+VLOOKUP($B15,Gesamt!$A$5:$Q$290,14,FALSE)</f>
        <v>0</v>
      </c>
      <c r="P15" s="10">
        <f>+VLOOKUP($B15,Gesamt!$A$5:$Q$290,15,FALSE)</f>
        <v>0</v>
      </c>
      <c r="Q15" s="10">
        <f>+VLOOKUP($B15,Gesamt!$A$5:$Q$290,16,FALSE)</f>
        <v>0</v>
      </c>
      <c r="R15" s="10">
        <f t="shared" si="2"/>
        <v>144.73</v>
      </c>
      <c r="S15" s="8">
        <f t="shared" si="3"/>
        <v>-144.73</v>
      </c>
    </row>
    <row r="16" spans="1:19" ht="12.75">
      <c r="A16" s="1">
        <f t="shared" si="1"/>
        <v>9</v>
      </c>
      <c r="B16" s="6">
        <v>515</v>
      </c>
      <c r="C16" s="2" t="str">
        <f>+VLOOKUP($B16,Gesamt!$A$5:$D$290,2,FALSE)</f>
        <v>Brolle</v>
      </c>
      <c r="D16" s="2" t="str">
        <f>+VLOOKUP($B16,Gesamt!$A$5:$D$290,3,FALSE)</f>
        <v>Felix</v>
      </c>
      <c r="E16" s="1" t="str">
        <f>+VLOOKUP($B16,Gesamt!$A$5:$D$290,4,FALSE)</f>
        <v>Billerbeck</v>
      </c>
      <c r="F16" s="10" t="str">
        <f>+VLOOKUP($B16,Gesamt!$A$5:$F$290,5,FALSE)</f>
        <v>36,80</v>
      </c>
      <c r="G16" s="10" t="str">
        <f>+VLOOKUP($B16,Gesamt!$A$5:$G$290,6,FALSE)</f>
        <v>36,43</v>
      </c>
      <c r="H16" s="10" t="str">
        <f>+VLOOKUP($B16,Gesamt!$A$5:$H$290,7,FALSE)</f>
        <v>37,30</v>
      </c>
      <c r="I16" s="10" t="str">
        <f>+VLOOKUP($B16,Gesamt!$A$5:$I$290,8,FALSE)</f>
        <v>40,28</v>
      </c>
      <c r="J16" s="10">
        <f>+VLOOKUP($B16,Gesamt!$A$5:$Q$290,9,FALSE)</f>
        <v>0</v>
      </c>
      <c r="K16" s="10">
        <f>+VLOOKUP($B16,Gesamt!$A$5:$Q$290,10,FALSE)</f>
        <v>0</v>
      </c>
      <c r="L16" s="10">
        <f>+VLOOKUP($B16,Gesamt!$A$5:$Q$290,11,FALSE)</f>
        <v>0</v>
      </c>
      <c r="M16" s="10">
        <f>+VLOOKUP($B16,Gesamt!$A$5:$Q$290,12,FALSE)</f>
        <v>0</v>
      </c>
      <c r="N16" s="10">
        <f>+VLOOKUP($B16,Gesamt!$A$5:$Q$290,13,FALSE)</f>
        <v>0</v>
      </c>
      <c r="O16" s="10">
        <f>+VLOOKUP($B16,Gesamt!$A$5:$Q$290,14,FALSE)</f>
        <v>0</v>
      </c>
      <c r="P16" s="10">
        <f>+VLOOKUP($B16,Gesamt!$A$5:$Q$290,15,FALSE)</f>
        <v>0</v>
      </c>
      <c r="Q16" s="10">
        <f>+VLOOKUP($B16,Gesamt!$A$5:$Q$290,16,FALSE)</f>
        <v>0</v>
      </c>
      <c r="R16" s="10">
        <f t="shared" si="2"/>
        <v>150.81</v>
      </c>
      <c r="S16" s="8">
        <f t="shared" si="3"/>
        <v>-150.81</v>
      </c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U11"/>
  <sheetViews>
    <sheetView zoomScale="95" zoomScaleNormal="95" workbookViewId="0" topLeftCell="E1">
      <pane ySplit="7" topLeftCell="BM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600</v>
      </c>
      <c r="C8" s="2" t="str">
        <f>+VLOOKUP($B8,Gesamt!$A$5:$D$290,2,FALSE)</f>
        <v>Romanov</v>
      </c>
      <c r="D8" s="2" t="str">
        <f>+VLOOKUP($B8,Gesamt!$A$5:$D$290,3,FALSE)</f>
        <v>Roman</v>
      </c>
      <c r="E8" s="1" t="str">
        <f>+VLOOKUP($B8,Gesamt!$A$5:$D$290,4,FALSE)</f>
        <v>Stift Tilbeck</v>
      </c>
      <c r="F8" s="10" t="str">
        <f>+VLOOKUP($B8,Gesamt!$A$5:$F$290,5,FALSE)</f>
        <v>39,89</v>
      </c>
      <c r="G8" s="10" t="str">
        <f>+VLOOKUP($B8,Gesamt!$A$5:$G$290,6,FALSE)</f>
        <v>41,30</v>
      </c>
      <c r="H8" s="10" t="str">
        <f>+VLOOKUP($B8,Gesamt!$A$5:$H$290,7,FALSE)</f>
        <v>42,71</v>
      </c>
      <c r="I8" s="10" t="str">
        <f>+VLOOKUP($B8,Gesamt!$A$5:$I$290,8,FALSE)</f>
        <v>40,92</v>
      </c>
      <c r="J8" s="10">
        <f>+VLOOKUP($B8,Gesamt!$A$5:$Q$290,9,FALSE)</f>
        <v>0</v>
      </c>
      <c r="K8" s="10">
        <f>+VLOOKUP($B8,Gesamt!$A$5:$Q$290,10,FALSE)</f>
        <v>0</v>
      </c>
      <c r="L8" s="10">
        <f>+VLOOKUP($B8,Gesamt!$A$5:$Q$290,11,FALSE)</f>
        <v>0</v>
      </c>
      <c r="M8" s="10">
        <f>+VLOOKUP($B8,Gesamt!$A$5:$Q$290,12,FALSE)</f>
        <v>0</v>
      </c>
      <c r="N8" s="10">
        <f>+VLOOKUP($B8,Gesamt!$A$5:$Q$290,13,FALSE)</f>
        <v>0</v>
      </c>
      <c r="O8" s="10">
        <f>+VLOOKUP($B8,Gesamt!$A$5:$Q$290,14,FALSE)</f>
        <v>0</v>
      </c>
      <c r="P8" s="10">
        <f>+VLOOKUP($B8,Gesamt!$A$5:$Q$290,15,FALSE)</f>
        <v>0</v>
      </c>
      <c r="Q8" s="10">
        <f>+VLOOKUP($B8,Gesamt!$A$5:$Q$290,16,FALSE)</f>
        <v>0</v>
      </c>
      <c r="R8" s="10">
        <f>(F8*$F$4+G8*$G$4+H8*$H$4+I8*$I$4+J8*$J$4+K8*$K$4+L8*$F$4+M8*$G$4+N8*$H$4+O8*$I$4+P8*$J$4+Q8*$J$4)</f>
        <v>164.82</v>
      </c>
      <c r="S8" s="8">
        <f>IF(R8&gt;0,R8*-1,-1000)</f>
        <v>-164.82</v>
      </c>
    </row>
    <row r="9" spans="1:19" ht="12.75">
      <c r="A9" s="1">
        <f>IF(R9&gt;0,RANK(S9,S:S),0)</f>
        <v>2</v>
      </c>
      <c r="B9" s="6">
        <v>601</v>
      </c>
      <c r="C9" s="2" t="str">
        <f>+VLOOKUP($B9,Gesamt!$A$5:$D$290,2,FALSE)</f>
        <v>Rickrat</v>
      </c>
      <c r="D9" s="2" t="str">
        <f>+VLOOKUP($B9,Gesamt!$A$5:$D$290,3,FALSE)</f>
        <v>Patrik</v>
      </c>
      <c r="E9" s="1" t="str">
        <f>+VLOOKUP($B9,Gesamt!$A$5:$D$290,4,FALSE)</f>
        <v>Stift Tilbeck</v>
      </c>
      <c r="F9" s="10" t="str">
        <f>+VLOOKUP($B9,Gesamt!$A$5:$F$290,5,FALSE)</f>
        <v>40,79</v>
      </c>
      <c r="G9" s="10" t="str">
        <f>+VLOOKUP($B9,Gesamt!$A$5:$G$290,6,FALSE)</f>
        <v>41,21</v>
      </c>
      <c r="H9" s="10" t="str">
        <f>+VLOOKUP($B9,Gesamt!$A$5:$H$290,7,FALSE)</f>
        <v>41,61</v>
      </c>
      <c r="I9" s="10" t="str">
        <f>+VLOOKUP($B9,Gesamt!$A$5:$I$290,8,FALSE)</f>
        <v>42,29</v>
      </c>
      <c r="J9" s="10">
        <f>+VLOOKUP($B9,Gesamt!$A$5:$Q$290,9,FALSE)</f>
        <v>0</v>
      </c>
      <c r="K9" s="10">
        <f>+VLOOKUP($B9,Gesamt!$A$5:$Q$290,10,FALSE)</f>
        <v>0</v>
      </c>
      <c r="L9" s="10">
        <f>+VLOOKUP($B9,Gesamt!$A$5:$Q$290,11,FALSE)</f>
        <v>0</v>
      </c>
      <c r="M9" s="10">
        <f>+VLOOKUP($B9,Gesamt!$A$5:$Q$290,12,FALSE)</f>
        <v>0</v>
      </c>
      <c r="N9" s="10">
        <f>+VLOOKUP($B9,Gesamt!$A$5:$Q$290,13,FALSE)</f>
        <v>0</v>
      </c>
      <c r="O9" s="10">
        <f>+VLOOKUP($B9,Gesamt!$A$5:$Q$290,14,FALSE)</f>
        <v>0</v>
      </c>
      <c r="P9" s="10">
        <f>+VLOOKUP($B9,Gesamt!$A$5:$Q$290,15,FALSE)</f>
        <v>0</v>
      </c>
      <c r="Q9" s="10">
        <f>+VLOOKUP($B9,Gesamt!$A$5:$Q$290,16,FALSE)</f>
        <v>0</v>
      </c>
      <c r="R9" s="10">
        <f>(F9*$F$4+G9*$G$4+H9*$H$4+I9*$I$4+J9*$J$4+K9*$K$4+L9*$F$4+M9*$G$4+N9*$H$4+O9*$I$4+P9*$J$4+Q9*$J$4)</f>
        <v>165.9</v>
      </c>
      <c r="S9" s="8">
        <f>IF(R9&gt;0,R9*-1,-1000)</f>
        <v>-165.9</v>
      </c>
    </row>
    <row r="10" spans="1:19" ht="12.75">
      <c r="A10" s="1">
        <f>IF(R10&gt;0,RANK(S10,S:S),0)</f>
        <v>3</v>
      </c>
      <c r="B10" s="6">
        <v>602</v>
      </c>
      <c r="C10" s="2" t="str">
        <f>+VLOOKUP($B10,Gesamt!$A$5:$D$290,2,FALSE)</f>
        <v>Fleckhaus</v>
      </c>
      <c r="D10" s="2" t="str">
        <f>+VLOOKUP($B10,Gesamt!$A$5:$D$290,3,FALSE)</f>
        <v>Romina</v>
      </c>
      <c r="E10" s="1" t="str">
        <f>+VLOOKUP($B10,Gesamt!$A$5:$D$290,4,FALSE)</f>
        <v>Stift Tilbeck</v>
      </c>
      <c r="F10" s="10" t="str">
        <f>+VLOOKUP($B10,Gesamt!$A$5:$F$290,5,FALSE)</f>
        <v>40,15</v>
      </c>
      <c r="G10" s="10" t="str">
        <f>+VLOOKUP($B10,Gesamt!$A$5:$G$290,6,FALSE)</f>
        <v>42,15</v>
      </c>
      <c r="H10" s="10" t="str">
        <f>+VLOOKUP($B10,Gesamt!$A$5:$H$290,7,FALSE)</f>
        <v>41,91</v>
      </c>
      <c r="I10" s="10" t="str">
        <f>+VLOOKUP($B10,Gesamt!$A$5:$I$290,8,FALSE)</f>
        <v>42,91</v>
      </c>
      <c r="J10" s="10">
        <f>+VLOOKUP($B10,Gesamt!$A$5:$Q$290,9,FALSE)</f>
        <v>0</v>
      </c>
      <c r="K10" s="10">
        <f>+VLOOKUP($B10,Gesamt!$A$5:$Q$290,10,FALSE)</f>
        <v>0</v>
      </c>
      <c r="L10" s="10">
        <f>+VLOOKUP($B10,Gesamt!$A$5:$Q$290,11,FALSE)</f>
        <v>0</v>
      </c>
      <c r="M10" s="10">
        <f>+VLOOKUP($B10,Gesamt!$A$5:$Q$290,12,FALSE)</f>
        <v>0</v>
      </c>
      <c r="N10" s="10">
        <f>+VLOOKUP($B10,Gesamt!$A$5:$Q$290,13,FALSE)</f>
        <v>0</v>
      </c>
      <c r="O10" s="10">
        <f>+VLOOKUP($B10,Gesamt!$A$5:$Q$290,14,FALSE)</f>
        <v>0</v>
      </c>
      <c r="P10" s="10">
        <f>+VLOOKUP($B10,Gesamt!$A$5:$Q$290,15,FALSE)</f>
        <v>0</v>
      </c>
      <c r="Q10" s="10">
        <f>+VLOOKUP($B10,Gesamt!$A$5:$Q$290,16,FALSE)</f>
        <v>0</v>
      </c>
      <c r="R10" s="10">
        <f>(F10*$F$4+G10*$G$4+H10*$H$4+I10*$I$4+J10*$J$4+K10*$K$4+L10*$F$4+M10*$G$4+N10*$H$4+O10*$I$4+P10*$J$4+Q10*$J$4)</f>
        <v>167.12</v>
      </c>
      <c r="S10" s="8">
        <f>IF(R10&gt;0,R10*-1,-1000)</f>
        <v>-167.12</v>
      </c>
    </row>
    <row r="11" spans="1:19" ht="12.75">
      <c r="A11" s="1">
        <f>IF(R11&gt;0,RANK(S11,S:S),0)</f>
        <v>4</v>
      </c>
      <c r="B11" s="6">
        <v>603</v>
      </c>
      <c r="C11" s="2" t="str">
        <f>+VLOOKUP($B11,Gesamt!$A$5:$D$290,2,FALSE)</f>
        <v>Wiens</v>
      </c>
      <c r="D11" s="2" t="str">
        <f>+VLOOKUP($B11,Gesamt!$A$5:$D$290,3,FALSE)</f>
        <v>Nico</v>
      </c>
      <c r="E11" s="1" t="str">
        <f>+VLOOKUP($B11,Gesamt!$A$5:$D$290,4,FALSE)</f>
        <v>Billerbeck</v>
      </c>
      <c r="F11" s="10" t="str">
        <f>+VLOOKUP($B11,Gesamt!$A$5:$F$290,5,FALSE)</f>
        <v>46,70</v>
      </c>
      <c r="G11" s="10" t="str">
        <f>+VLOOKUP($B11,Gesamt!$A$5:$G$290,6,FALSE)</f>
        <v>46,51</v>
      </c>
      <c r="H11" s="10" t="str">
        <f>+VLOOKUP($B11,Gesamt!$A$5:$H$290,7,FALSE)</f>
        <v>48,67</v>
      </c>
      <c r="I11" s="10" t="str">
        <f>+VLOOKUP($B11,Gesamt!$A$5:$I$290,8,FALSE)</f>
        <v>46,57</v>
      </c>
      <c r="J11" s="10">
        <f>+VLOOKUP($B11,Gesamt!$A$5:$Q$290,9,FALSE)</f>
        <v>0</v>
      </c>
      <c r="K11" s="10">
        <f>+VLOOKUP($B11,Gesamt!$A$5:$Q$290,10,FALSE)</f>
        <v>0</v>
      </c>
      <c r="L11" s="10">
        <f>+VLOOKUP($B11,Gesamt!$A$5:$Q$290,11,FALSE)</f>
        <v>0</v>
      </c>
      <c r="M11" s="10">
        <f>+VLOOKUP($B11,Gesamt!$A$5:$Q$290,12,FALSE)</f>
        <v>0</v>
      </c>
      <c r="N11" s="10">
        <f>+VLOOKUP($B11,Gesamt!$A$5:$Q$290,13,FALSE)</f>
        <v>0</v>
      </c>
      <c r="O11" s="10">
        <f>+VLOOKUP($B11,Gesamt!$A$5:$Q$290,14,FALSE)</f>
        <v>0</v>
      </c>
      <c r="P11" s="10">
        <f>+VLOOKUP($B11,Gesamt!$A$5:$Q$290,15,FALSE)</f>
        <v>0</v>
      </c>
      <c r="Q11" s="10">
        <f>+VLOOKUP($B11,Gesamt!$A$5:$Q$290,16,FALSE)</f>
        <v>0</v>
      </c>
      <c r="R11" s="10">
        <f>(F11*$F$4+G11*$G$4+H11*$H$4+I11*$I$4+J11*$J$4+K11*$K$4+L11*$F$4+M11*$G$4+N11*$H$4+O11*$I$4+P11*$J$4+Q11*$J$4)</f>
        <v>188.45</v>
      </c>
      <c r="S11" s="8">
        <f>IF(R11&gt;0,R11*-1,-1000)</f>
        <v>-188.45</v>
      </c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3"/>
  <dimension ref="A3:U29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MIN(F8:F19)</f>
        <v>36.55</v>
      </c>
      <c r="G5" s="10">
        <f t="shared" si="0"/>
        <v>0</v>
      </c>
      <c r="H5" s="10">
        <f t="shared" si="0"/>
        <v>0</v>
      </c>
      <c r="I5" s="10">
        <f t="shared" si="0"/>
        <v>38.08</v>
      </c>
      <c r="J5" s="10">
        <f t="shared" si="0"/>
        <v>0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107</v>
      </c>
      <c r="C8" s="2" t="str">
        <f>+VLOOKUP($B8,Gesamt!$A$5:$D$290,2,FALSE)</f>
        <v>Eckert</v>
      </c>
      <c r="D8" s="2" t="str">
        <f>+VLOOKUP($B8,Gesamt!$A$5:$D$290,3,FALSE)</f>
        <v>Sebastian</v>
      </c>
      <c r="E8" s="1" t="str">
        <f>+VLOOKUP($B8,Gesamt!$A$5:$D$290,4,FALSE)</f>
        <v>Overath</v>
      </c>
      <c r="F8" s="10" t="str">
        <f>+VLOOKUP($B8,Gesamt!$A$5:$F$290,5,FALSE)</f>
        <v>36,87</v>
      </c>
      <c r="G8" s="10" t="str">
        <f>+VLOOKUP($B8,Gesamt!$A$5:$G$290,6,FALSE)</f>
        <v>36,66</v>
      </c>
      <c r="H8" s="10" t="str">
        <f>+VLOOKUP($B8,Gesamt!$A$5:$H$290,7,FALSE)</f>
        <v>36,68</v>
      </c>
      <c r="I8" s="10" t="str">
        <f>+VLOOKUP($B8,Gesamt!$A$5:$I$290,8,FALSE)</f>
        <v>36,29</v>
      </c>
      <c r="J8" s="10">
        <f>+VLOOKUP($B8,Gesamt!$A$5:$Q$290,9,FALSE)</f>
        <v>0</v>
      </c>
      <c r="K8" s="10">
        <f>+VLOOKUP($B8,Gesamt!$A$5:$Q$290,10,FALSE)</f>
        <v>0</v>
      </c>
      <c r="L8" s="10">
        <f>+VLOOKUP($B8,Gesamt!$A$5:$Q$290,11,FALSE)</f>
        <v>0</v>
      </c>
      <c r="M8" s="10">
        <f>+VLOOKUP($B8,Gesamt!$A$5:$Q$290,12,FALSE)</f>
        <v>0</v>
      </c>
      <c r="N8" s="10">
        <f>+VLOOKUP($B8,Gesamt!$A$5:$Q$290,13,FALSE)</f>
        <v>0</v>
      </c>
      <c r="O8" s="10">
        <f>+VLOOKUP($B8,Gesamt!$A$5:$Q$290,14,FALSE)</f>
        <v>0</v>
      </c>
      <c r="P8" s="10">
        <f>+VLOOKUP($B8,Gesamt!$A$5:$Q$290,15,FALSE)</f>
        <v>0</v>
      </c>
      <c r="Q8" s="10">
        <f>+VLOOKUP($B8,Gesamt!$A$5:$Q$290,16,FALSE)</f>
        <v>0</v>
      </c>
      <c r="R8" s="10">
        <f aca="true" t="shared" si="1" ref="R8:R25">(F8*$F$4+G8*$G$4+H8*$H$4+I8*$I$4+J8*$J$4+K8*$K$4+L8*$F$4+M8*$G$4+N8*$H$4+O8*$I$4+P8*$J$4+Q8*$J$4)</f>
        <v>146.5</v>
      </c>
      <c r="S8" s="8">
        <f aca="true" t="shared" si="2" ref="S8:S29">IF(R8&gt;0,R8*-1,-1000)</f>
        <v>-146.5</v>
      </c>
    </row>
    <row r="9" spans="1:19" ht="12.75">
      <c r="A9" s="1">
        <f>IF(R9&gt;0,RANK(S9,S:S),0)</f>
        <v>2</v>
      </c>
      <c r="B9" s="6">
        <v>109</v>
      </c>
      <c r="C9" s="2" t="str">
        <f>+VLOOKUP($B9,Gesamt!$A$5:$D$290,2,FALSE)</f>
        <v>Neuhaus</v>
      </c>
      <c r="D9" s="2" t="str">
        <f>+VLOOKUP($B9,Gesamt!$A$5:$D$290,3,FALSE)</f>
        <v>Robin</v>
      </c>
      <c r="E9" s="1" t="str">
        <f>+VLOOKUP($B9,Gesamt!$A$5:$D$290,4,FALSE)</f>
        <v>Mettingen</v>
      </c>
      <c r="F9" s="10" t="str">
        <f>+VLOOKUP($B9,Gesamt!$A$5:$F$290,5,FALSE)</f>
        <v>36,33</v>
      </c>
      <c r="G9" s="10" t="str">
        <f>+VLOOKUP($B9,Gesamt!$A$5:$G$290,6,FALSE)</f>
        <v>37,49</v>
      </c>
      <c r="H9" s="10" t="str">
        <f>+VLOOKUP($B9,Gesamt!$A$5:$H$290,7,FALSE)</f>
        <v>36,10</v>
      </c>
      <c r="I9" s="10" t="str">
        <f>+VLOOKUP($B9,Gesamt!$A$5:$I$290,8,FALSE)</f>
        <v>36,96</v>
      </c>
      <c r="J9" s="10">
        <f>+VLOOKUP($B9,Gesamt!$A$5:$Q$290,9,FALSE)</f>
        <v>0</v>
      </c>
      <c r="K9" s="10">
        <f>+VLOOKUP($B9,Gesamt!$A$5:$Q$290,10,FALSE)</f>
        <v>0</v>
      </c>
      <c r="L9" s="10">
        <f>+VLOOKUP($B9,Gesamt!$A$5:$Q$290,11,FALSE)</f>
        <v>0</v>
      </c>
      <c r="M9" s="10">
        <f>+VLOOKUP($B9,Gesamt!$A$5:$Q$290,12,FALSE)</f>
        <v>0</v>
      </c>
      <c r="N9" s="10">
        <f>+VLOOKUP($B9,Gesamt!$A$5:$Q$290,13,FALSE)</f>
        <v>0</v>
      </c>
      <c r="O9" s="10">
        <f>+VLOOKUP($B9,Gesamt!$A$5:$Q$290,14,FALSE)</f>
        <v>0</v>
      </c>
      <c r="P9" s="10">
        <f>+VLOOKUP($B9,Gesamt!$A$5:$Q$290,15,FALSE)</f>
        <v>0</v>
      </c>
      <c r="Q9" s="10">
        <f>+VLOOKUP($B9,Gesamt!$A$5:$Q$290,16,FALSE)</f>
        <v>0</v>
      </c>
      <c r="R9" s="10">
        <f t="shared" si="1"/>
        <v>146.88</v>
      </c>
      <c r="S9" s="8">
        <f t="shared" si="2"/>
        <v>-146.88</v>
      </c>
    </row>
    <row r="10" spans="1:19" ht="12.75">
      <c r="A10" s="1">
        <f>IF(R10&gt;0,RANK(S10,S:S),0)</f>
        <v>3</v>
      </c>
      <c r="B10" s="6">
        <v>113</v>
      </c>
      <c r="C10" s="2" t="str">
        <f>+VLOOKUP($B10,Gesamt!$A$5:$D$290,2,FALSE)</f>
        <v>Valtwies</v>
      </c>
      <c r="D10" s="2" t="str">
        <f>+VLOOKUP($B10,Gesamt!$A$5:$D$290,3,FALSE)</f>
        <v>Nina</v>
      </c>
      <c r="E10" s="1" t="str">
        <f>+VLOOKUP($B10,Gesamt!$A$5:$D$290,4,FALSE)</f>
        <v>Havixbeck</v>
      </c>
      <c r="F10" s="10" t="str">
        <f>+VLOOKUP($B10,Gesamt!$A$5:$F$290,5,FALSE)</f>
        <v>37,48</v>
      </c>
      <c r="G10" s="10" t="str">
        <f>+VLOOKUP($B10,Gesamt!$A$5:$G$290,6,FALSE)</f>
        <v>36,55</v>
      </c>
      <c r="H10" s="10" t="str">
        <f>+VLOOKUP($B10,Gesamt!$A$5:$H$290,7,FALSE)</f>
        <v>36,75</v>
      </c>
      <c r="I10" s="10" t="str">
        <f>+VLOOKUP($B10,Gesamt!$A$5:$I$290,8,FALSE)</f>
        <v>36,16</v>
      </c>
      <c r="J10" s="10">
        <f>+VLOOKUP($B10,Gesamt!$A$5:$Q$290,9,FALSE)</f>
        <v>0</v>
      </c>
      <c r="K10" s="10">
        <f>+VLOOKUP($B10,Gesamt!$A$5:$Q$290,10,FALSE)</f>
        <v>0</v>
      </c>
      <c r="L10" s="10">
        <f>+VLOOKUP($B10,Gesamt!$A$5:$Q$290,11,FALSE)</f>
        <v>0</v>
      </c>
      <c r="M10" s="10">
        <f>+VLOOKUP($B10,Gesamt!$A$5:$Q$290,12,FALSE)</f>
        <v>0</v>
      </c>
      <c r="N10" s="10">
        <f>+VLOOKUP($B10,Gesamt!$A$5:$Q$290,13,FALSE)</f>
        <v>0</v>
      </c>
      <c r="O10" s="10">
        <f>+VLOOKUP($B10,Gesamt!$A$5:$Q$290,14,FALSE)</f>
        <v>0</v>
      </c>
      <c r="P10" s="10">
        <f>+VLOOKUP($B10,Gesamt!$A$5:$Q$290,15,FALSE)</f>
        <v>0</v>
      </c>
      <c r="Q10" s="10">
        <f>+VLOOKUP($B10,Gesamt!$A$5:$Q$290,16,FALSE)</f>
        <v>0</v>
      </c>
      <c r="R10" s="10">
        <f t="shared" si="1"/>
        <v>146.94</v>
      </c>
      <c r="S10" s="8">
        <f t="shared" si="2"/>
        <v>-146.94</v>
      </c>
    </row>
    <row r="11" spans="1:19" ht="12.75">
      <c r="A11" s="1">
        <f>IF(R11&gt;0,RANK(S11,S:S),0)</f>
        <v>4</v>
      </c>
      <c r="B11" s="6">
        <v>102</v>
      </c>
      <c r="C11" s="2" t="str">
        <f>+VLOOKUP($B11,Gesamt!$A$5:$D$290,2,FALSE)</f>
        <v>Nickel</v>
      </c>
      <c r="D11" s="2" t="str">
        <f>+VLOOKUP($B11,Gesamt!$A$5:$D$290,3,FALSE)</f>
        <v>Philipp</v>
      </c>
      <c r="E11" s="1" t="str">
        <f>+VLOOKUP($B11,Gesamt!$A$5:$D$290,4,FALSE)</f>
        <v>Kerpen</v>
      </c>
      <c r="F11" s="10" t="str">
        <f>+VLOOKUP($B11,Gesamt!$A$5:$F$290,5,FALSE)</f>
        <v>36,91</v>
      </c>
      <c r="G11" s="10" t="str">
        <f>+VLOOKUP($B11,Gesamt!$A$5:$G$290,6,FALSE)</f>
        <v>37,11</v>
      </c>
      <c r="H11" s="10" t="str">
        <f>+VLOOKUP($B11,Gesamt!$A$5:$H$290,7,FALSE)</f>
        <v>36,56</v>
      </c>
      <c r="I11" s="10" t="str">
        <f>+VLOOKUP($B11,Gesamt!$A$5:$I$290,8,FALSE)</f>
        <v>36,40</v>
      </c>
      <c r="J11" s="10">
        <f>+VLOOKUP($B11,Gesamt!$A$5:$Q$290,9,FALSE)</f>
        <v>0</v>
      </c>
      <c r="K11" s="10">
        <f>+VLOOKUP($B11,Gesamt!$A$5:$Q$290,10,FALSE)</f>
        <v>0</v>
      </c>
      <c r="L11" s="10">
        <f>+VLOOKUP($B11,Gesamt!$A$5:$Q$290,11,FALSE)</f>
        <v>0</v>
      </c>
      <c r="M11" s="10">
        <f>+VLOOKUP($B11,Gesamt!$A$5:$Q$290,12,FALSE)</f>
        <v>0</v>
      </c>
      <c r="N11" s="10">
        <f>+VLOOKUP($B11,Gesamt!$A$5:$Q$290,13,FALSE)</f>
        <v>0</v>
      </c>
      <c r="O11" s="10">
        <f>+VLOOKUP($B11,Gesamt!$A$5:$Q$290,14,FALSE)</f>
        <v>0</v>
      </c>
      <c r="P11" s="10">
        <f>+VLOOKUP($B11,Gesamt!$A$5:$Q$290,15,FALSE)</f>
        <v>0</v>
      </c>
      <c r="Q11" s="10">
        <f>+VLOOKUP($B11,Gesamt!$A$5:$Q$290,16,FALSE)</f>
        <v>0</v>
      </c>
      <c r="R11" s="10">
        <f t="shared" si="1"/>
        <v>146.98</v>
      </c>
      <c r="S11" s="8">
        <f t="shared" si="2"/>
        <v>-146.98</v>
      </c>
    </row>
    <row r="12" spans="1:19" ht="12.75">
      <c r="A12" s="1">
        <f>IF(R12&gt;0,RANK(S12,S:S),0)</f>
        <v>5</v>
      </c>
      <c r="B12" s="6">
        <v>106</v>
      </c>
      <c r="C12" s="2" t="str">
        <f>+VLOOKUP($B12,Gesamt!$A$5:$D$290,2,FALSE)</f>
        <v>Schütt</v>
      </c>
      <c r="D12" s="2" t="str">
        <f>+VLOOKUP($B12,Gesamt!$A$5:$D$290,3,FALSE)</f>
        <v>Jannik</v>
      </c>
      <c r="E12" s="1" t="str">
        <f>+VLOOKUP($B12,Gesamt!$A$5:$D$290,4,FALSE)</f>
        <v>Kerpen</v>
      </c>
      <c r="F12" s="10" t="str">
        <f>+VLOOKUP($B12,Gesamt!$A$5:$F$290,5,FALSE)</f>
        <v>36,32</v>
      </c>
      <c r="G12" s="10" t="str">
        <f>+VLOOKUP($B12,Gesamt!$A$5:$G$290,6,FALSE)</f>
        <v>37,84</v>
      </c>
      <c r="H12" s="10" t="str">
        <f>+VLOOKUP($B12,Gesamt!$A$5:$H$290,7,FALSE)</f>
        <v>36,17</v>
      </c>
      <c r="I12" s="10" t="str">
        <f>+VLOOKUP($B12,Gesamt!$A$5:$I$290,8,FALSE)</f>
        <v>37,10</v>
      </c>
      <c r="J12" s="10">
        <f>+VLOOKUP($B12,Gesamt!$A$5:$Q$290,9,FALSE)</f>
        <v>0</v>
      </c>
      <c r="K12" s="10">
        <f>+VLOOKUP($B12,Gesamt!$A$5:$Q$290,10,FALSE)</f>
        <v>0</v>
      </c>
      <c r="L12" s="10">
        <f>+VLOOKUP($B12,Gesamt!$A$5:$Q$290,11,FALSE)</f>
        <v>0</v>
      </c>
      <c r="M12" s="10">
        <f>+VLOOKUP($B12,Gesamt!$A$5:$Q$290,12,FALSE)</f>
        <v>0</v>
      </c>
      <c r="N12" s="10">
        <f>+VLOOKUP($B12,Gesamt!$A$5:$Q$290,13,FALSE)</f>
        <v>0</v>
      </c>
      <c r="O12" s="10">
        <f>+VLOOKUP($B12,Gesamt!$A$5:$Q$290,14,FALSE)</f>
        <v>0</v>
      </c>
      <c r="P12" s="10">
        <f>+VLOOKUP($B12,Gesamt!$A$5:$Q$290,15,FALSE)</f>
        <v>0</v>
      </c>
      <c r="Q12" s="10">
        <f>+VLOOKUP($B12,Gesamt!$A$5:$Q$290,16,FALSE)</f>
        <v>0</v>
      </c>
      <c r="R12" s="10">
        <f t="shared" si="1"/>
        <v>147.43</v>
      </c>
      <c r="S12" s="8">
        <f t="shared" si="2"/>
        <v>-147.43</v>
      </c>
    </row>
    <row r="13" spans="1:19" ht="12.75">
      <c r="A13" s="1">
        <f>IF(R13&gt;0,RANK(S13,S:S),0)</f>
        <v>6</v>
      </c>
      <c r="B13" s="6">
        <v>115</v>
      </c>
      <c r="C13" s="2" t="str">
        <f>+VLOOKUP($B13,Gesamt!$A$5:$D$290,2,FALSE)</f>
        <v>Plinius</v>
      </c>
      <c r="D13" s="2" t="str">
        <f>+VLOOKUP($B13,Gesamt!$A$5:$D$290,3,FALSE)</f>
        <v>Erik</v>
      </c>
      <c r="E13" s="1" t="str">
        <f>+VLOOKUP($B13,Gesamt!$A$5:$D$290,4,FALSE)</f>
        <v>Bad Bentheim</v>
      </c>
      <c r="F13" s="10" t="str">
        <f>+VLOOKUP($B13,Gesamt!$A$5:$F$290,5,FALSE)</f>
        <v>36,73</v>
      </c>
      <c r="G13" s="10" t="str">
        <f>+VLOOKUP($B13,Gesamt!$A$5:$G$290,6,FALSE)</f>
        <v>37,43</v>
      </c>
      <c r="H13" s="10" t="str">
        <f>+VLOOKUP($B13,Gesamt!$A$5:$H$290,7,FALSE)</f>
        <v>36,21</v>
      </c>
      <c r="I13" s="10" t="str">
        <f>+VLOOKUP($B13,Gesamt!$A$5:$I$290,8,FALSE)</f>
        <v>37,33</v>
      </c>
      <c r="J13" s="10">
        <f>+VLOOKUP($B13,Gesamt!$A$5:$Q$290,9,FALSE)</f>
        <v>0</v>
      </c>
      <c r="K13" s="10">
        <f>+VLOOKUP($B13,Gesamt!$A$5:$Q$290,10,FALSE)</f>
        <v>0</v>
      </c>
      <c r="L13" s="10">
        <f>+VLOOKUP($B13,Gesamt!$A$5:$Q$290,11,FALSE)</f>
        <v>0</v>
      </c>
      <c r="M13" s="10">
        <f>+VLOOKUP($B13,Gesamt!$A$5:$Q$290,12,FALSE)</f>
        <v>0</v>
      </c>
      <c r="N13" s="10">
        <f>+VLOOKUP($B13,Gesamt!$A$5:$Q$290,13,FALSE)</f>
        <v>0</v>
      </c>
      <c r="O13" s="10">
        <f>+VLOOKUP($B13,Gesamt!$A$5:$Q$290,14,FALSE)</f>
        <v>0</v>
      </c>
      <c r="P13" s="10">
        <f>+VLOOKUP($B13,Gesamt!$A$5:$Q$290,15,FALSE)</f>
        <v>0</v>
      </c>
      <c r="Q13" s="10">
        <f>+VLOOKUP($B13,Gesamt!$A$5:$Q$290,16,FALSE)</f>
        <v>0</v>
      </c>
      <c r="R13" s="10">
        <f t="shared" si="1"/>
        <v>147.7</v>
      </c>
      <c r="S13" s="8">
        <f t="shared" si="2"/>
        <v>-147.7</v>
      </c>
    </row>
    <row r="14" spans="1:19" ht="12.75">
      <c r="A14" s="1">
        <f>IF(R14&gt;0,RANK(S14,S:S),0)</f>
        <v>7</v>
      </c>
      <c r="B14" s="6">
        <v>132</v>
      </c>
      <c r="C14" s="2" t="str">
        <f>+VLOOKUP($B14,Gesamt!$A$5:$D$290,2,FALSE)</f>
        <v>Wallmeyer</v>
      </c>
      <c r="D14" s="2" t="str">
        <f>+VLOOKUP($B14,Gesamt!$A$5:$D$290,3,FALSE)</f>
        <v>Bea</v>
      </c>
      <c r="E14" s="1" t="str">
        <f>+VLOOKUP($B14,Gesamt!$A$5:$D$290,4,FALSE)</f>
        <v>Havixbeck</v>
      </c>
      <c r="F14" s="10" t="str">
        <f>+VLOOKUP($B14,Gesamt!$A$5:$F$290,5,FALSE)</f>
        <v>36,97</v>
      </c>
      <c r="G14" s="10" t="str">
        <f>+VLOOKUP($B14,Gesamt!$A$5:$G$290,6,FALSE)</f>
        <v>37,16</v>
      </c>
      <c r="H14" s="10" t="str">
        <f>+VLOOKUP($B14,Gesamt!$A$5:$H$290,7,FALSE)</f>
        <v>36,32</v>
      </c>
      <c r="I14" s="10" t="str">
        <f>+VLOOKUP($B14,Gesamt!$A$5:$I$290,8,FALSE)</f>
        <v>37,39</v>
      </c>
      <c r="J14" s="10">
        <f>+VLOOKUP($B14,Gesamt!$A$5:$Q$290,9,FALSE)</f>
        <v>0</v>
      </c>
      <c r="K14" s="10">
        <f>+VLOOKUP($B14,Gesamt!$A$5:$Q$290,10,FALSE)</f>
        <v>0</v>
      </c>
      <c r="L14" s="10">
        <f>+VLOOKUP($B14,Gesamt!$A$5:$Q$290,11,FALSE)</f>
        <v>0</v>
      </c>
      <c r="M14" s="10">
        <f>+VLOOKUP($B14,Gesamt!$A$5:$Q$290,12,FALSE)</f>
        <v>0</v>
      </c>
      <c r="N14" s="10">
        <f>+VLOOKUP($B14,Gesamt!$A$5:$Q$290,13,FALSE)</f>
        <v>0</v>
      </c>
      <c r="O14" s="10">
        <f>+VLOOKUP($B14,Gesamt!$A$5:$Q$290,14,FALSE)</f>
        <v>0</v>
      </c>
      <c r="P14" s="10">
        <f>+VLOOKUP($B14,Gesamt!$A$5:$Q$290,15,FALSE)</f>
        <v>0</v>
      </c>
      <c r="Q14" s="10">
        <f>+VLOOKUP($B14,Gesamt!$A$5:$Q$290,16,FALSE)</f>
        <v>0</v>
      </c>
      <c r="R14" s="10">
        <f t="shared" si="1"/>
        <v>147.84</v>
      </c>
      <c r="S14" s="8">
        <f t="shared" si="2"/>
        <v>-147.84</v>
      </c>
    </row>
    <row r="15" spans="1:19" ht="12.75">
      <c r="A15" s="1">
        <f>IF(R15&gt;0,RANK(S15,S:S),0)</f>
        <v>8</v>
      </c>
      <c r="B15" s="6">
        <v>154</v>
      </c>
      <c r="C15" s="2" t="str">
        <f>+VLOOKUP($B15,Gesamt!$A$5:$D$290,2,FALSE)</f>
        <v>Nesbit</v>
      </c>
      <c r="D15" s="2" t="str">
        <f>+VLOOKUP($B15,Gesamt!$A$5:$D$290,3,FALSE)</f>
        <v>Philip</v>
      </c>
      <c r="E15" s="1" t="str">
        <f>+VLOOKUP($B15,Gesamt!$A$5:$D$290,4,FALSE)</f>
        <v>Havixbeck</v>
      </c>
      <c r="F15" s="10" t="str">
        <f>+VLOOKUP($B15,Gesamt!$A$5:$F$290,5,FALSE)</f>
        <v>36,66</v>
      </c>
      <c r="G15" s="10" t="str">
        <f>+VLOOKUP($B15,Gesamt!$A$5:$G$290,6,FALSE)</f>
        <v>37,09</v>
      </c>
      <c r="H15" s="10" t="str">
        <f>+VLOOKUP($B15,Gesamt!$A$5:$H$290,7,FALSE)</f>
        <v>37,11</v>
      </c>
      <c r="I15" s="10" t="str">
        <f>+VLOOKUP($B15,Gesamt!$A$5:$I$290,8,FALSE)</f>
        <v>37,72</v>
      </c>
      <c r="J15" s="10">
        <f>+VLOOKUP($B15,Gesamt!$A$5:$Q$290,9,FALSE)</f>
        <v>0</v>
      </c>
      <c r="K15" s="10">
        <f>+VLOOKUP($B15,Gesamt!$A$5:$Q$290,10,FALSE)</f>
        <v>0</v>
      </c>
      <c r="L15" s="10">
        <f>+VLOOKUP($B15,Gesamt!$A$5:$Q$290,11,FALSE)</f>
        <v>0</v>
      </c>
      <c r="M15" s="10">
        <f>+VLOOKUP($B15,Gesamt!$A$5:$Q$290,12,FALSE)</f>
        <v>0</v>
      </c>
      <c r="N15" s="10">
        <f>+VLOOKUP($B15,Gesamt!$A$5:$Q$290,13,FALSE)</f>
        <v>0</v>
      </c>
      <c r="O15" s="10">
        <f>+VLOOKUP($B15,Gesamt!$A$5:$Q$290,14,FALSE)</f>
        <v>0</v>
      </c>
      <c r="P15" s="10">
        <f>+VLOOKUP($B15,Gesamt!$A$5:$Q$290,15,FALSE)</f>
        <v>0</v>
      </c>
      <c r="Q15" s="10">
        <f>+VLOOKUP($B15,Gesamt!$A$5:$Q$290,16,FALSE)</f>
        <v>0</v>
      </c>
      <c r="R15" s="10">
        <f t="shared" si="1"/>
        <v>148.58</v>
      </c>
      <c r="S15" s="8">
        <f t="shared" si="2"/>
        <v>-148.58</v>
      </c>
    </row>
    <row r="16" spans="1:19" ht="12.75">
      <c r="A16" s="1">
        <f>IF(R16&gt;0,RANK(S16,S:S),0)</f>
        <v>9</v>
      </c>
      <c r="B16" s="6">
        <v>116</v>
      </c>
      <c r="C16" s="2" t="str">
        <f>+VLOOKUP($B16,Gesamt!$A$5:$D$290,2,FALSE)</f>
        <v>Overwaul</v>
      </c>
      <c r="D16" s="2" t="str">
        <f>+VLOOKUP($B16,Gesamt!$A$5:$D$290,3,FALSE)</f>
        <v>Lennart</v>
      </c>
      <c r="E16" s="1" t="str">
        <f>+VLOOKUP($B16,Gesamt!$A$5:$D$290,4,FALSE)</f>
        <v>Havixbeck</v>
      </c>
      <c r="F16" s="10" t="str">
        <f>+VLOOKUP($B16,Gesamt!$A$5:$F$290,5,FALSE)</f>
        <v>37,75</v>
      </c>
      <c r="G16" s="10" t="str">
        <f>+VLOOKUP($B16,Gesamt!$A$5:$G$290,6,FALSE)</f>
        <v>37,13</v>
      </c>
      <c r="H16" s="10" t="str">
        <f>+VLOOKUP($B16,Gesamt!$A$5:$H$290,7,FALSE)</f>
        <v>36,78</v>
      </c>
      <c r="I16" s="10" t="str">
        <f>+VLOOKUP($B16,Gesamt!$A$5:$I$290,8,FALSE)</f>
        <v>37,10</v>
      </c>
      <c r="J16" s="10">
        <f>+VLOOKUP($B16,Gesamt!$A$5:$Q$290,9,FALSE)</f>
        <v>0</v>
      </c>
      <c r="K16" s="10">
        <f>+VLOOKUP($B16,Gesamt!$A$5:$Q$290,10,FALSE)</f>
        <v>0</v>
      </c>
      <c r="L16" s="10">
        <f>+VLOOKUP($B16,Gesamt!$A$5:$Q$290,11,FALSE)</f>
        <v>0</v>
      </c>
      <c r="M16" s="10">
        <f>+VLOOKUP($B16,Gesamt!$A$5:$Q$290,12,FALSE)</f>
        <v>0</v>
      </c>
      <c r="N16" s="10">
        <f>+VLOOKUP($B16,Gesamt!$A$5:$Q$290,13,FALSE)</f>
        <v>0</v>
      </c>
      <c r="O16" s="10">
        <f>+VLOOKUP($B16,Gesamt!$A$5:$Q$290,14,FALSE)</f>
        <v>0</v>
      </c>
      <c r="P16" s="10">
        <f>+VLOOKUP($B16,Gesamt!$A$5:$Q$290,15,FALSE)</f>
        <v>0</v>
      </c>
      <c r="Q16" s="10">
        <f>+VLOOKUP($B16,Gesamt!$A$5:$Q$290,16,FALSE)</f>
        <v>0</v>
      </c>
      <c r="R16" s="10">
        <f t="shared" si="1"/>
        <v>148.76</v>
      </c>
      <c r="S16" s="8">
        <f t="shared" si="2"/>
        <v>-148.76</v>
      </c>
    </row>
    <row r="17" spans="1:19" ht="12.75">
      <c r="A17" s="1">
        <f>IF(R17&gt;0,RANK(S17,S:S),0)</f>
        <v>10</v>
      </c>
      <c r="B17" s="6">
        <v>118</v>
      </c>
      <c r="C17" s="2" t="str">
        <f>+VLOOKUP($B17,Gesamt!$A$5:$D$290,2,FALSE)</f>
        <v>Elges</v>
      </c>
      <c r="D17" s="2" t="str">
        <f>+VLOOKUP($B17,Gesamt!$A$5:$D$290,3,FALSE)</f>
        <v>Erik</v>
      </c>
      <c r="E17" s="1" t="str">
        <f>+VLOOKUP($B17,Gesamt!$A$5:$D$290,4,FALSE)</f>
        <v>Stromberg</v>
      </c>
      <c r="F17" s="10" t="str">
        <f>+VLOOKUP($B17,Gesamt!$A$5:$F$290,5,FALSE)</f>
        <v>37,20</v>
      </c>
      <c r="G17" s="10" t="str">
        <f>+VLOOKUP($B17,Gesamt!$A$5:$G$290,6,FALSE)</f>
        <v>37,85</v>
      </c>
      <c r="H17" s="10" t="str">
        <f>+VLOOKUP($B17,Gesamt!$A$5:$H$290,7,FALSE)</f>
        <v>36,48</v>
      </c>
      <c r="I17" s="10" t="str">
        <f>+VLOOKUP($B17,Gesamt!$A$5:$I$290,8,FALSE)</f>
        <v>37,50</v>
      </c>
      <c r="J17" s="10">
        <f>+VLOOKUP($B17,Gesamt!$A$5:$Q$290,9,FALSE)</f>
        <v>0</v>
      </c>
      <c r="K17" s="10">
        <f>+VLOOKUP($B17,Gesamt!$A$5:$Q$290,10,FALSE)</f>
        <v>0</v>
      </c>
      <c r="L17" s="10">
        <f>+VLOOKUP($B17,Gesamt!$A$5:$Q$290,11,FALSE)</f>
        <v>0</v>
      </c>
      <c r="M17" s="10">
        <f>+VLOOKUP($B17,Gesamt!$A$5:$Q$290,12,FALSE)</f>
        <v>0</v>
      </c>
      <c r="N17" s="10">
        <f>+VLOOKUP($B17,Gesamt!$A$5:$Q$290,13,FALSE)</f>
        <v>0</v>
      </c>
      <c r="O17" s="10">
        <f>+VLOOKUP($B17,Gesamt!$A$5:$Q$290,14,FALSE)</f>
        <v>0</v>
      </c>
      <c r="P17" s="10">
        <f>+VLOOKUP($B17,Gesamt!$A$5:$Q$290,15,FALSE)</f>
        <v>0</v>
      </c>
      <c r="Q17" s="10">
        <f>+VLOOKUP($B17,Gesamt!$A$5:$Q$290,16,FALSE)</f>
        <v>0</v>
      </c>
      <c r="R17" s="10">
        <f t="shared" si="1"/>
        <v>149.03</v>
      </c>
      <c r="S17" s="8">
        <f t="shared" si="2"/>
        <v>-149.03</v>
      </c>
    </row>
    <row r="18" spans="1:19" ht="12.75">
      <c r="A18" s="1">
        <f>IF(R18&gt;0,RANK(S18,S:S),0)</f>
        <v>11</v>
      </c>
      <c r="B18" s="6">
        <v>114</v>
      </c>
      <c r="C18" s="2" t="str">
        <f>+VLOOKUP($B18,Gesamt!$A$5:$D$290,2,FALSE)</f>
        <v>Ricker</v>
      </c>
      <c r="D18" s="2" t="str">
        <f>+VLOOKUP($B18,Gesamt!$A$5:$D$290,3,FALSE)</f>
        <v>Jana-Lena</v>
      </c>
      <c r="E18" s="1" t="str">
        <f>+VLOOKUP($B18,Gesamt!$A$5:$D$290,4,FALSE)</f>
        <v>Billerbeck</v>
      </c>
      <c r="F18" s="10" t="str">
        <f>+VLOOKUP($B18,Gesamt!$A$5:$F$290,5,FALSE)</f>
        <v>36,59</v>
      </c>
      <c r="G18" s="10" t="str">
        <f>+VLOOKUP($B18,Gesamt!$A$5:$G$290,6,FALSE)</f>
        <v>38,22</v>
      </c>
      <c r="H18" s="10" t="str">
        <f>+VLOOKUP($B18,Gesamt!$A$5:$H$290,7,FALSE)</f>
        <v>36,37</v>
      </c>
      <c r="I18" s="10" t="str">
        <f>+VLOOKUP($B18,Gesamt!$A$5:$I$290,8,FALSE)</f>
        <v>37,92</v>
      </c>
      <c r="J18" s="10">
        <f>+VLOOKUP($B18,Gesamt!$A$5:$Q$290,9,FALSE)</f>
        <v>0</v>
      </c>
      <c r="K18" s="10">
        <f>+VLOOKUP($B18,Gesamt!$A$5:$Q$290,10,FALSE)</f>
        <v>0</v>
      </c>
      <c r="L18" s="10">
        <f>+VLOOKUP($B18,Gesamt!$A$5:$Q$290,11,FALSE)</f>
        <v>0</v>
      </c>
      <c r="M18" s="10">
        <f>+VLOOKUP($B18,Gesamt!$A$5:$Q$290,12,FALSE)</f>
        <v>0</v>
      </c>
      <c r="N18" s="10">
        <f>+VLOOKUP($B18,Gesamt!$A$5:$Q$290,13,FALSE)</f>
        <v>0</v>
      </c>
      <c r="O18" s="10">
        <f>+VLOOKUP($B18,Gesamt!$A$5:$Q$290,14,FALSE)</f>
        <v>0</v>
      </c>
      <c r="P18" s="10">
        <f>+VLOOKUP($B18,Gesamt!$A$5:$Q$290,15,FALSE)</f>
        <v>0</v>
      </c>
      <c r="Q18" s="10">
        <f>+VLOOKUP($B18,Gesamt!$A$5:$Q$290,16,FALSE)</f>
        <v>0</v>
      </c>
      <c r="R18" s="10">
        <f t="shared" si="1"/>
        <v>149.1</v>
      </c>
      <c r="S18" s="8">
        <f t="shared" si="2"/>
        <v>-149.1</v>
      </c>
    </row>
    <row r="19" spans="1:19" ht="12.75">
      <c r="A19" s="1">
        <f>IF(R19&gt;0,RANK(S19,S:S),0)</f>
        <v>12</v>
      </c>
      <c r="B19" s="6">
        <v>153</v>
      </c>
      <c r="C19" s="2" t="str">
        <f>+VLOOKUP($B19,Gesamt!$A$5:$D$290,2,FALSE)</f>
        <v>Sonneborn</v>
      </c>
      <c r="D19" s="2" t="str">
        <f>+VLOOKUP($B19,Gesamt!$A$5:$D$290,3,FALSE)</f>
        <v>Roland</v>
      </c>
      <c r="E19" s="1" t="str">
        <f>+VLOOKUP($B19,Gesamt!$A$5:$D$290,4,FALSE)</f>
        <v>Stromberg</v>
      </c>
      <c r="F19" s="10">
        <f>+VLOOKUP($B19,Gesamt!$A$5:$F$290,5,FALSE)</f>
        <v>36.55</v>
      </c>
      <c r="G19" s="10" t="str">
        <f>+VLOOKUP($B19,Gesamt!$A$5:$G$290,6,FALSE)</f>
        <v>37,68</v>
      </c>
      <c r="H19" s="10" t="str">
        <f>+VLOOKUP($B19,Gesamt!$A$5:$H$290,7,FALSE)</f>
        <v>36,99</v>
      </c>
      <c r="I19" s="10">
        <f>+VLOOKUP($B19,Gesamt!$A$5:$I$290,8,FALSE)</f>
        <v>38.08</v>
      </c>
      <c r="J19" s="10">
        <f>+VLOOKUP($B19,Gesamt!$A$5:$Q$290,9,FALSE)</f>
        <v>0</v>
      </c>
      <c r="K19" s="10">
        <f>+VLOOKUP($B19,Gesamt!$A$5:$Q$290,10,FALSE)</f>
        <v>0</v>
      </c>
      <c r="L19" s="10">
        <f>+VLOOKUP($B19,Gesamt!$A$5:$Q$290,11,FALSE)</f>
        <v>0</v>
      </c>
      <c r="M19" s="10">
        <f>+VLOOKUP($B19,Gesamt!$A$5:$Q$290,12,FALSE)</f>
        <v>0</v>
      </c>
      <c r="N19" s="10">
        <f>+VLOOKUP($B19,Gesamt!$A$5:$Q$290,13,FALSE)</f>
        <v>0</v>
      </c>
      <c r="O19" s="10">
        <f>+VLOOKUP($B19,Gesamt!$A$5:$Q$290,14,FALSE)</f>
        <v>0</v>
      </c>
      <c r="P19" s="10">
        <f>+VLOOKUP($B19,Gesamt!$A$5:$Q$290,15,FALSE)</f>
        <v>0</v>
      </c>
      <c r="Q19" s="10">
        <f>+VLOOKUP($B19,Gesamt!$A$5:$Q$290,16,FALSE)</f>
        <v>0</v>
      </c>
      <c r="R19" s="10">
        <f t="shared" si="1"/>
        <v>149.3</v>
      </c>
      <c r="S19" s="8">
        <f t="shared" si="2"/>
        <v>-149.3</v>
      </c>
    </row>
    <row r="20" spans="1:19" ht="12.75">
      <c r="A20" s="1">
        <f>IF(R20&gt;0,RANK(S20,S:S),0)</f>
        <v>13</v>
      </c>
      <c r="B20" s="6">
        <v>110</v>
      </c>
      <c r="C20" s="2" t="str">
        <f>+VLOOKUP($B20,Gesamt!$A$5:$D$290,2,FALSE)</f>
        <v>Claus</v>
      </c>
      <c r="D20" s="2" t="str">
        <f>+VLOOKUP($B20,Gesamt!$A$5:$D$290,3,FALSE)</f>
        <v>Isabell</v>
      </c>
      <c r="E20" s="1" t="str">
        <f>+VLOOKUP($B20,Gesamt!$A$5:$D$290,4,FALSE)</f>
        <v>Bergkamen</v>
      </c>
      <c r="F20" s="10" t="str">
        <f>+VLOOKUP($B20,Gesamt!$A$5:$F$290,5,FALSE)</f>
        <v>37,94</v>
      </c>
      <c r="G20" s="10" t="str">
        <f>+VLOOKUP($B20,Gesamt!$A$5:$G$290,6,FALSE)</f>
        <v>37,41</v>
      </c>
      <c r="H20" s="10" t="str">
        <f>+VLOOKUP($B20,Gesamt!$A$5:$H$290,7,FALSE)</f>
        <v>37,18</v>
      </c>
      <c r="I20" s="10" t="str">
        <f>+VLOOKUP($B20,Gesamt!$A$5:$I$290,8,FALSE)</f>
        <v>36,83</v>
      </c>
      <c r="J20" s="10">
        <f>+VLOOKUP($B20,Gesamt!$A$5:$Q$290,9,FALSE)</f>
        <v>0</v>
      </c>
      <c r="K20" s="10">
        <f>+VLOOKUP($B20,Gesamt!$A$5:$Q$290,10,FALSE)</f>
        <v>0</v>
      </c>
      <c r="L20" s="10">
        <f>+VLOOKUP($B20,Gesamt!$A$5:$Q$290,11,FALSE)</f>
        <v>0</v>
      </c>
      <c r="M20" s="10">
        <f>+VLOOKUP($B20,Gesamt!$A$5:$Q$290,12,FALSE)</f>
        <v>0</v>
      </c>
      <c r="N20" s="10">
        <f>+VLOOKUP($B20,Gesamt!$A$5:$Q$290,13,FALSE)</f>
        <v>0</v>
      </c>
      <c r="O20" s="10">
        <f>+VLOOKUP($B20,Gesamt!$A$5:$Q$290,14,FALSE)</f>
        <v>0</v>
      </c>
      <c r="P20" s="10">
        <f>+VLOOKUP($B20,Gesamt!$A$5:$Q$290,15,FALSE)</f>
        <v>0</v>
      </c>
      <c r="Q20" s="10">
        <f>+VLOOKUP($B20,Gesamt!$A$5:$Q$290,16,FALSE)</f>
        <v>0</v>
      </c>
      <c r="R20" s="10">
        <f t="shared" si="1"/>
        <v>149.36</v>
      </c>
      <c r="S20" s="8">
        <f t="shared" si="2"/>
        <v>-149.36</v>
      </c>
    </row>
    <row r="21" spans="1:19" ht="12.75">
      <c r="A21" s="1">
        <f>IF(R21&gt;0,RANK(S21,S:S),0)</f>
        <v>14</v>
      </c>
      <c r="B21" s="6">
        <v>143</v>
      </c>
      <c r="C21" s="2" t="str">
        <f>+VLOOKUP($B21,Gesamt!$A$5:$D$290,2,FALSE)</f>
        <v>Dirks</v>
      </c>
      <c r="D21" s="2" t="str">
        <f>+VLOOKUP($B21,Gesamt!$A$5:$D$290,3,FALSE)</f>
        <v>Moritz</v>
      </c>
      <c r="E21" s="1" t="str">
        <f>+VLOOKUP($B21,Gesamt!$A$5:$D$290,4,FALSE)</f>
        <v>Havixbeck</v>
      </c>
      <c r="F21" s="10" t="str">
        <f>+VLOOKUP($B21,Gesamt!$A$5:$F$290,5,FALSE)</f>
        <v>37,15</v>
      </c>
      <c r="G21" s="10" t="str">
        <f>+VLOOKUP($B21,Gesamt!$A$5:$G$290,6,FALSE)</f>
        <v>37,92</v>
      </c>
      <c r="H21" s="10" t="str">
        <f>+VLOOKUP($B21,Gesamt!$A$5:$H$290,7,FALSE)</f>
        <v>37,21</v>
      </c>
      <c r="I21" s="10" t="str">
        <f>+VLOOKUP($B21,Gesamt!$A$5:$I$290,8,FALSE)</f>
        <v>37,23</v>
      </c>
      <c r="J21" s="10">
        <f>+VLOOKUP($B21,Gesamt!$A$5:$Q$290,9,FALSE)</f>
        <v>0</v>
      </c>
      <c r="K21" s="10">
        <f>+VLOOKUP($B21,Gesamt!$A$5:$Q$290,10,FALSE)</f>
        <v>0</v>
      </c>
      <c r="L21" s="10">
        <f>+VLOOKUP($B21,Gesamt!$A$5:$Q$290,11,FALSE)</f>
        <v>0</v>
      </c>
      <c r="M21" s="10">
        <f>+VLOOKUP($B21,Gesamt!$A$5:$Q$290,12,FALSE)</f>
        <v>0</v>
      </c>
      <c r="N21" s="10">
        <f>+VLOOKUP($B21,Gesamt!$A$5:$Q$290,13,FALSE)</f>
        <v>0</v>
      </c>
      <c r="O21" s="10">
        <f>+VLOOKUP($B21,Gesamt!$A$5:$Q$290,14,FALSE)</f>
        <v>0</v>
      </c>
      <c r="P21" s="10">
        <f>+VLOOKUP($B21,Gesamt!$A$5:$Q$290,15,FALSE)</f>
        <v>0</v>
      </c>
      <c r="Q21" s="10">
        <f>+VLOOKUP($B21,Gesamt!$A$5:$Q$290,16,FALSE)</f>
        <v>0</v>
      </c>
      <c r="R21" s="10">
        <f t="shared" si="1"/>
        <v>149.51</v>
      </c>
      <c r="S21" s="8">
        <f t="shared" si="2"/>
        <v>-149.51</v>
      </c>
    </row>
    <row r="22" spans="1:19" ht="12.75">
      <c r="A22" s="1">
        <f>IF(R22&gt;0,RANK(S22,S:S),0)</f>
        <v>15</v>
      </c>
      <c r="B22" s="6">
        <v>179</v>
      </c>
      <c r="C22" s="2" t="str">
        <f>+VLOOKUP($B22,Gesamt!$A$5:$D$290,2,FALSE)</f>
        <v>Marrder</v>
      </c>
      <c r="D22" s="2" t="str">
        <f>+VLOOKUP($B22,Gesamt!$A$5:$D$290,3,FALSE)</f>
        <v>Joos</v>
      </c>
      <c r="E22" s="1" t="str">
        <f>+VLOOKUP($B22,Gesamt!$A$5:$D$290,4,FALSE)</f>
        <v>Havixbeck</v>
      </c>
      <c r="F22" s="10" t="str">
        <f>+VLOOKUP($B22,Gesamt!$A$5:$F$290,5,FALSE)</f>
        <v>37,07</v>
      </c>
      <c r="G22" s="10" t="str">
        <f>+VLOOKUP($B22,Gesamt!$A$5:$G$290,6,FALSE)</f>
        <v>37,95</v>
      </c>
      <c r="H22" s="10" t="str">
        <f>+VLOOKUP($B22,Gesamt!$A$5:$H$290,7,FALSE)</f>
        <v>37,40</v>
      </c>
      <c r="I22" s="10" t="str">
        <f>+VLOOKUP($B22,Gesamt!$A$5:$I$290,8,FALSE)</f>
        <v>37,12</v>
      </c>
      <c r="J22" s="10">
        <f>+VLOOKUP($B22,Gesamt!$A$5:$Q$290,9,FALSE)</f>
        <v>0</v>
      </c>
      <c r="K22" s="10">
        <f>+VLOOKUP($B22,Gesamt!$A$5:$Q$290,10,FALSE)</f>
        <v>0</v>
      </c>
      <c r="L22" s="10">
        <f>+VLOOKUP($B22,Gesamt!$A$5:$Q$290,11,FALSE)</f>
        <v>0</v>
      </c>
      <c r="M22" s="10">
        <f>+VLOOKUP($B22,Gesamt!$A$5:$Q$290,12,FALSE)</f>
        <v>0</v>
      </c>
      <c r="N22" s="10">
        <f>+VLOOKUP($B22,Gesamt!$A$5:$Q$290,13,FALSE)</f>
        <v>0</v>
      </c>
      <c r="O22" s="10">
        <f>+VLOOKUP($B22,Gesamt!$A$5:$Q$290,14,FALSE)</f>
        <v>0</v>
      </c>
      <c r="P22" s="10">
        <f>+VLOOKUP($B22,Gesamt!$A$5:$Q$290,15,FALSE)</f>
        <v>0</v>
      </c>
      <c r="Q22" s="10">
        <f>+VLOOKUP($B22,Gesamt!$A$5:$Q$290,16,FALSE)</f>
        <v>0</v>
      </c>
      <c r="R22" s="10">
        <f t="shared" si="1"/>
        <v>149.54</v>
      </c>
      <c r="S22" s="8">
        <f t="shared" si="2"/>
        <v>-149.54</v>
      </c>
    </row>
    <row r="23" spans="1:19" ht="12.75">
      <c r="A23" s="1">
        <f>IF(R23&gt;0,RANK(S23,S:S),0)</f>
        <v>16</v>
      </c>
      <c r="B23" s="6">
        <v>122</v>
      </c>
      <c r="C23" s="2" t="str">
        <f>+VLOOKUP($B23,Gesamt!$A$5:$D$290,2,FALSE)</f>
        <v>Gansweid</v>
      </c>
      <c r="D23" s="2" t="str">
        <f>+VLOOKUP($B23,Gesamt!$A$5:$D$290,3,FALSE)</f>
        <v>Jonas</v>
      </c>
      <c r="E23" s="1" t="str">
        <f>+VLOOKUP($B23,Gesamt!$A$5:$D$290,4,FALSE)</f>
        <v>Viersen</v>
      </c>
      <c r="F23" s="10">
        <f>+VLOOKUP($B23,Gesamt!$A$5:$F$290,5,FALSE)</f>
        <v>37.4</v>
      </c>
      <c r="G23" s="10" t="str">
        <f>+VLOOKUP($B23,Gesamt!$A$5:$G$290,6,FALSE)</f>
        <v>36,99</v>
      </c>
      <c r="H23" s="10" t="str">
        <f>+VLOOKUP($B23,Gesamt!$A$5:$H$290,7,FALSE)</f>
        <v>37,95</v>
      </c>
      <c r="I23" s="10">
        <f>+VLOOKUP($B23,Gesamt!$A$5:$I$290,8,FALSE)</f>
        <v>37.26</v>
      </c>
      <c r="J23" s="10">
        <f>+VLOOKUP($B23,Gesamt!$A$5:$Q$290,9,FALSE)</f>
        <v>0</v>
      </c>
      <c r="K23" s="10">
        <f>+VLOOKUP($B23,Gesamt!$A$5:$Q$290,10,FALSE)</f>
        <v>0</v>
      </c>
      <c r="L23" s="10">
        <f>+VLOOKUP($B23,Gesamt!$A$5:$Q$290,11,FALSE)</f>
        <v>0</v>
      </c>
      <c r="M23" s="10">
        <f>+VLOOKUP($B23,Gesamt!$A$5:$Q$290,12,FALSE)</f>
        <v>0</v>
      </c>
      <c r="N23" s="10">
        <f>+VLOOKUP($B23,Gesamt!$A$5:$Q$290,13,FALSE)</f>
        <v>0</v>
      </c>
      <c r="O23" s="10">
        <f>+VLOOKUP($B23,Gesamt!$A$5:$Q$290,14,FALSE)</f>
        <v>0</v>
      </c>
      <c r="P23" s="10">
        <f>+VLOOKUP($B23,Gesamt!$A$5:$Q$290,15,FALSE)</f>
        <v>0</v>
      </c>
      <c r="Q23" s="10">
        <f>+VLOOKUP($B23,Gesamt!$A$5:$Q$290,16,FALSE)</f>
        <v>0</v>
      </c>
      <c r="R23" s="10">
        <f t="shared" si="1"/>
        <v>149.6</v>
      </c>
      <c r="S23" s="8">
        <f t="shared" si="2"/>
        <v>-149.6</v>
      </c>
    </row>
    <row r="24" spans="1:19" ht="12.75">
      <c r="A24" s="1">
        <f>IF(R24&gt;0,RANK(S24,S:S),0)</f>
        <v>17</v>
      </c>
      <c r="B24" s="6">
        <v>152</v>
      </c>
      <c r="C24" s="2" t="str">
        <f>+VLOOKUP($B24,Gesamt!$A$5:$D$290,2,FALSE)</f>
        <v>Sonneborn</v>
      </c>
      <c r="D24" s="2" t="str">
        <f>+VLOOKUP($B24,Gesamt!$A$5:$D$290,3,FALSE)</f>
        <v>Ina</v>
      </c>
      <c r="E24" s="1" t="str">
        <f>+VLOOKUP($B24,Gesamt!$A$5:$D$290,4,FALSE)</f>
        <v>Stromberg</v>
      </c>
      <c r="F24" s="10" t="str">
        <f>+VLOOKUP($B24,Gesamt!$A$5:$F$290,5,FALSE)</f>
        <v>38,05</v>
      </c>
      <c r="G24" s="10" t="str">
        <f>+VLOOKUP($B24,Gesamt!$A$5:$G$290,6,FALSE)</f>
        <v>36,66</v>
      </c>
      <c r="H24" s="10" t="str">
        <f>+VLOOKUP($B24,Gesamt!$A$5:$H$290,7,FALSE)</f>
        <v>38,46</v>
      </c>
      <c r="I24" s="10" t="str">
        <f>+VLOOKUP($B24,Gesamt!$A$5:$I$290,8,FALSE)</f>
        <v>36,63</v>
      </c>
      <c r="J24" s="10">
        <f>+VLOOKUP($B24,Gesamt!$A$5:$Q$290,9,FALSE)</f>
        <v>0</v>
      </c>
      <c r="K24" s="10">
        <f>+VLOOKUP($B24,Gesamt!$A$5:$Q$290,10,FALSE)</f>
        <v>0</v>
      </c>
      <c r="L24" s="10">
        <f>+VLOOKUP($B24,Gesamt!$A$5:$Q$290,11,FALSE)</f>
        <v>0</v>
      </c>
      <c r="M24" s="10">
        <f>+VLOOKUP($B24,Gesamt!$A$5:$Q$290,12,FALSE)</f>
        <v>0</v>
      </c>
      <c r="N24" s="10">
        <f>+VLOOKUP($B24,Gesamt!$A$5:$Q$290,13,FALSE)</f>
        <v>0</v>
      </c>
      <c r="O24" s="10">
        <f>+VLOOKUP($B24,Gesamt!$A$5:$Q$290,14,FALSE)</f>
        <v>0</v>
      </c>
      <c r="P24" s="10">
        <f>+VLOOKUP($B24,Gesamt!$A$5:$Q$290,15,FALSE)</f>
        <v>0</v>
      </c>
      <c r="Q24" s="10">
        <f>+VLOOKUP($B24,Gesamt!$A$5:$Q$290,16,FALSE)</f>
        <v>0</v>
      </c>
      <c r="R24" s="10">
        <f t="shared" si="1"/>
        <v>149.8</v>
      </c>
      <c r="S24" s="8">
        <f t="shared" si="2"/>
        <v>-149.8</v>
      </c>
    </row>
    <row r="25" spans="1:19" ht="12.75">
      <c r="A25" s="1">
        <f>IF(R25&gt;0,RANK(S25,S:S),0)</f>
        <v>18</v>
      </c>
      <c r="B25" s="6">
        <v>156</v>
      </c>
      <c r="C25" s="2" t="str">
        <f>+VLOOKUP($B25,Gesamt!$A$5:$D$290,2,FALSE)</f>
        <v>Hilgemann</v>
      </c>
      <c r="D25" s="2" t="str">
        <f>+VLOOKUP($B25,Gesamt!$A$5:$D$290,3,FALSE)</f>
        <v>Daniel</v>
      </c>
      <c r="E25" s="1" t="str">
        <f>+VLOOKUP($B25,Gesamt!$A$5:$D$290,4,FALSE)</f>
        <v>Havixbeck</v>
      </c>
      <c r="F25" s="10" t="str">
        <f>+VLOOKUP($B25,Gesamt!$A$5:$F$290,5,FALSE)</f>
        <v>37,99</v>
      </c>
      <c r="G25" s="10" t="str">
        <f>+VLOOKUP($B25,Gesamt!$A$5:$G$290,6,FALSE)</f>
        <v>36,84</v>
      </c>
      <c r="H25" s="10" t="str">
        <f>+VLOOKUP($B25,Gesamt!$A$5:$H$290,7,FALSE)</f>
        <v>38,24</v>
      </c>
      <c r="I25" s="10" t="str">
        <f>+VLOOKUP($B25,Gesamt!$A$5:$I$290,8,FALSE)</f>
        <v>36,98</v>
      </c>
      <c r="J25" s="10">
        <f>+VLOOKUP($B25,Gesamt!$A$5:$Q$290,9,FALSE)</f>
        <v>0</v>
      </c>
      <c r="K25" s="10">
        <f>+VLOOKUP($B25,Gesamt!$A$5:$Q$290,10,FALSE)</f>
        <v>0</v>
      </c>
      <c r="L25" s="10">
        <f>+VLOOKUP($B25,Gesamt!$A$5:$Q$290,11,FALSE)</f>
        <v>0</v>
      </c>
      <c r="M25" s="10">
        <f>+VLOOKUP($B25,Gesamt!$A$5:$Q$290,12,FALSE)</f>
        <v>0</v>
      </c>
      <c r="N25" s="10">
        <f>+VLOOKUP($B25,Gesamt!$A$5:$Q$290,13,FALSE)</f>
        <v>0</v>
      </c>
      <c r="O25" s="10">
        <f>+VLOOKUP($B25,Gesamt!$A$5:$Q$290,14,FALSE)</f>
        <v>0</v>
      </c>
      <c r="P25" s="10">
        <f>+VLOOKUP($B25,Gesamt!$A$5:$Q$290,15,FALSE)</f>
        <v>0</v>
      </c>
      <c r="Q25" s="10">
        <f>+VLOOKUP($B25,Gesamt!$A$5:$Q$290,16,FALSE)</f>
        <v>0</v>
      </c>
      <c r="R25" s="10">
        <f t="shared" si="1"/>
        <v>150.05</v>
      </c>
      <c r="S25" s="8">
        <f t="shared" si="2"/>
        <v>-150.05</v>
      </c>
    </row>
    <row r="26" spans="1:19" ht="12.75">
      <c r="A26" s="1">
        <f>IF(R26&gt;0,RANK(S26,S:S),0)</f>
        <v>19</v>
      </c>
      <c r="B26" s="6">
        <v>162</v>
      </c>
      <c r="C26" s="2" t="str">
        <f>+VLOOKUP($B26,Gesamt!$A$5:$D$290,2,FALSE)</f>
        <v>Hagenbrock</v>
      </c>
      <c r="D26" s="2" t="str">
        <f>+VLOOKUP($B26,Gesamt!$A$5:$D$290,3,FALSE)</f>
        <v>Dominik</v>
      </c>
      <c r="E26" s="1" t="str">
        <f>+VLOOKUP($B26,Gesamt!$A$5:$D$290,4,FALSE)</f>
        <v>Billerbeck</v>
      </c>
      <c r="F26" s="10" t="str">
        <f>+VLOOKUP($B26,Gesamt!$A$5:$F$290,5,FALSE)</f>
        <v>38,23</v>
      </c>
      <c r="G26" s="10" t="str">
        <f>+VLOOKUP($B26,Gesamt!$A$5:$G$290,6,FALSE)</f>
        <v>38,86</v>
      </c>
      <c r="H26" s="10" t="str">
        <f>+VLOOKUP($B26,Gesamt!$A$5:$H$290,7,FALSE)</f>
        <v>37,51</v>
      </c>
      <c r="I26" s="10" t="str">
        <f>+VLOOKUP($B26,Gesamt!$A$5:$I$290,8,FALSE)</f>
        <v>37,27</v>
      </c>
      <c r="J26" s="10">
        <f>+VLOOKUP($B26,Gesamt!$A$5:$Q$290,9,FALSE)</f>
        <v>0</v>
      </c>
      <c r="K26" s="10">
        <f>+VLOOKUP($B26,Gesamt!$A$5:$Q$290,10,FALSE)</f>
        <v>0</v>
      </c>
      <c r="L26" s="10">
        <f>+VLOOKUP($B26,Gesamt!$A$5:$Q$290,11,FALSE)</f>
        <v>0</v>
      </c>
      <c r="M26" s="10">
        <f>+VLOOKUP($B26,Gesamt!$A$5:$Q$290,12,FALSE)</f>
        <v>0</v>
      </c>
      <c r="N26" s="10">
        <f>+VLOOKUP($B26,Gesamt!$A$5:$Q$290,13,FALSE)</f>
        <v>0</v>
      </c>
      <c r="O26" s="10">
        <f>+VLOOKUP($B26,Gesamt!$A$5:$Q$290,14,FALSE)</f>
        <v>0</v>
      </c>
      <c r="P26" s="10">
        <f>+VLOOKUP($B26,Gesamt!$A$5:$Q$290,15,FALSE)</f>
        <v>0</v>
      </c>
      <c r="Q26" s="10">
        <f>+VLOOKUP($B26,Gesamt!$A$5:$Q$290,16,FALSE)</f>
        <v>0</v>
      </c>
      <c r="R26" s="10">
        <f>(F26*$F$4+G26*$G$4+H26*$H$4+I26*$I$4+J26*$J$4+K26*$K$4+L26*$F$4+M26*$G$4+N26*$H$4+O26*$I$4+P26*$J$4+Q26*$J$4)</f>
        <v>151.87</v>
      </c>
      <c r="S26" s="8">
        <f t="shared" si="2"/>
        <v>-151.87</v>
      </c>
    </row>
    <row r="27" spans="1:19" ht="12.75">
      <c r="A27" s="1">
        <f>IF(R27&gt;0,RANK(S27,S:S),0)</f>
        <v>20</v>
      </c>
      <c r="B27" s="6">
        <v>129</v>
      </c>
      <c r="C27" s="2" t="str">
        <f>+VLOOKUP($B27,Gesamt!$A$5:$D$290,2,FALSE)</f>
        <v>Wetter</v>
      </c>
      <c r="D27" s="2" t="str">
        <f>+VLOOKUP($B27,Gesamt!$A$5:$D$290,3,FALSE)</f>
        <v>Sabrina</v>
      </c>
      <c r="E27" s="1" t="str">
        <f>+VLOOKUP($B27,Gesamt!$A$5:$D$290,4,FALSE)</f>
        <v>Billerbeck</v>
      </c>
      <c r="F27" s="10" t="str">
        <f>+VLOOKUP($B27,Gesamt!$A$5:$F$290,5,FALSE)</f>
        <v>38,61</v>
      </c>
      <c r="G27" s="10" t="str">
        <f>+VLOOKUP($B27,Gesamt!$A$5:$G$290,6,FALSE)</f>
        <v>38,24</v>
      </c>
      <c r="H27" s="10" t="str">
        <f>+VLOOKUP($B27,Gesamt!$A$5:$H$290,7,FALSE)</f>
        <v>37,80</v>
      </c>
      <c r="I27" s="10" t="str">
        <f>+VLOOKUP($B27,Gesamt!$A$5:$I$290,8,FALSE)</f>
        <v>37,46</v>
      </c>
      <c r="J27" s="10">
        <f>+VLOOKUP($B27,Gesamt!$A$5:$Q$290,9,FALSE)</f>
        <v>0</v>
      </c>
      <c r="K27" s="10">
        <f>+VLOOKUP($B27,Gesamt!$A$5:$Q$290,10,FALSE)</f>
        <v>0</v>
      </c>
      <c r="L27" s="10">
        <f>+VLOOKUP($B27,Gesamt!$A$5:$Q$290,11,FALSE)</f>
        <v>0</v>
      </c>
      <c r="M27" s="10">
        <f>+VLOOKUP($B27,Gesamt!$A$5:$Q$290,12,FALSE)</f>
        <v>0</v>
      </c>
      <c r="N27" s="10">
        <f>+VLOOKUP($B27,Gesamt!$A$5:$Q$290,13,FALSE)</f>
        <v>0</v>
      </c>
      <c r="O27" s="10">
        <f>+VLOOKUP($B27,Gesamt!$A$5:$Q$290,14,FALSE)</f>
        <v>0</v>
      </c>
      <c r="P27" s="10">
        <f>+VLOOKUP($B27,Gesamt!$A$5:$Q$290,15,FALSE)</f>
        <v>0</v>
      </c>
      <c r="Q27" s="10">
        <f>+VLOOKUP($B27,Gesamt!$A$5:$Q$290,16,FALSE)</f>
        <v>0</v>
      </c>
      <c r="R27" s="10">
        <f>(F27*$F$4+G27*$G$4+H27*$H$4+I27*$I$4+J27*$J$4+K27*$K$4+L27*$F$4+M27*$G$4+N27*$H$4+O27*$I$4+P27*$J$4+Q27*$J$4)</f>
        <v>152.11</v>
      </c>
      <c r="S27" s="8">
        <f t="shared" si="2"/>
        <v>-152.11</v>
      </c>
    </row>
    <row r="28" spans="1:19" ht="12.75">
      <c r="A28" s="1">
        <f>IF(R28&gt;0,RANK(S28,S:S),0)</f>
        <v>21</v>
      </c>
      <c r="B28" s="6">
        <v>164</v>
      </c>
      <c r="C28" s="2" t="str">
        <f>+VLOOKUP($B28,Gesamt!$A$5:$D$290,2,FALSE)</f>
        <v>Gloe</v>
      </c>
      <c r="D28" s="2" t="str">
        <f>+VLOOKUP($B28,Gesamt!$A$5:$D$290,3,FALSE)</f>
        <v>Luisa</v>
      </c>
      <c r="E28" s="1" t="str">
        <f>+VLOOKUP($B28,Gesamt!$A$5:$D$290,4,FALSE)</f>
        <v>Billerbeck</v>
      </c>
      <c r="F28" s="10" t="str">
        <f>+VLOOKUP($B28,Gesamt!$A$5:$F$290,5,FALSE)</f>
        <v>37,77</v>
      </c>
      <c r="G28" s="10" t="str">
        <f>+VLOOKUP($B28,Gesamt!$A$5:$G$290,6,FALSE)</f>
        <v>39,99</v>
      </c>
      <c r="H28" s="10" t="str">
        <f>+VLOOKUP($B28,Gesamt!$A$5:$H$290,7,FALSE)</f>
        <v>37,01</v>
      </c>
      <c r="I28" s="10" t="str">
        <f>+VLOOKUP($B28,Gesamt!$A$5:$I$290,8,FALSE)</f>
        <v>39,25</v>
      </c>
      <c r="J28" s="10">
        <f>+VLOOKUP($B28,Gesamt!$A$5:$Q$290,9,FALSE)</f>
        <v>0</v>
      </c>
      <c r="K28" s="10">
        <f>+VLOOKUP($B28,Gesamt!$A$5:$Q$290,10,FALSE)</f>
        <v>0</v>
      </c>
      <c r="L28" s="10">
        <f>+VLOOKUP($B28,Gesamt!$A$5:$Q$290,11,FALSE)</f>
        <v>0</v>
      </c>
      <c r="M28" s="10">
        <f>+VLOOKUP($B28,Gesamt!$A$5:$Q$290,12,FALSE)</f>
        <v>0</v>
      </c>
      <c r="N28" s="10">
        <f>+VLOOKUP($B28,Gesamt!$A$5:$Q$290,13,FALSE)</f>
        <v>0</v>
      </c>
      <c r="O28" s="10">
        <f>+VLOOKUP($B28,Gesamt!$A$5:$Q$290,14,FALSE)</f>
        <v>0</v>
      </c>
      <c r="P28" s="10">
        <f>+VLOOKUP($B28,Gesamt!$A$5:$Q$290,15,FALSE)</f>
        <v>0</v>
      </c>
      <c r="Q28" s="10">
        <f>+VLOOKUP($B28,Gesamt!$A$5:$Q$290,16,FALSE)</f>
        <v>0</v>
      </c>
      <c r="R28" s="10">
        <f>(F28*$F$4+G28*$G$4+H28*$H$4+I28*$I$4+J28*$J$4+K28*$K$4+L28*$F$4+M28*$G$4+N28*$H$4+O28*$I$4+P28*$J$4+Q28*$J$4)</f>
        <v>154.02</v>
      </c>
      <c r="S28" s="8">
        <f t="shared" si="2"/>
        <v>-154.02</v>
      </c>
    </row>
    <row r="29" spans="1:19" ht="12.75">
      <c r="A29" s="1">
        <f>IF(R29&gt;0,RANK(S29,S:S),0)</f>
        <v>22</v>
      </c>
      <c r="B29" s="6">
        <v>141</v>
      </c>
      <c r="C29" s="2" t="str">
        <f>+VLOOKUP($B29,Gesamt!$A$5:$D$290,2,FALSE)</f>
        <v>Borgert</v>
      </c>
      <c r="D29" s="2" t="str">
        <f>+VLOOKUP($B29,Gesamt!$A$5:$D$290,3,FALSE)</f>
        <v>Alexander</v>
      </c>
      <c r="E29" s="1" t="str">
        <f>+VLOOKUP($B29,Gesamt!$A$5:$D$290,4,FALSE)</f>
        <v>Havixbeck</v>
      </c>
      <c r="F29" s="10" t="str">
        <f>+VLOOKUP($B29,Gesamt!$A$5:$F$290,5,FALSE)</f>
        <v>40,32</v>
      </c>
      <c r="G29" s="10" t="str">
        <f>+VLOOKUP($B29,Gesamt!$A$5:$G$290,6,FALSE)</f>
        <v>38,95</v>
      </c>
      <c r="H29" s="10" t="str">
        <f>+VLOOKUP($B29,Gesamt!$A$5:$H$290,7,FALSE)</f>
        <v>39,95</v>
      </c>
      <c r="I29" s="10" t="str">
        <f>+VLOOKUP($B29,Gesamt!$A$5:$I$290,8,FALSE)</f>
        <v>38,04</v>
      </c>
      <c r="J29" s="10">
        <f>+VLOOKUP($B29,Gesamt!$A$5:$Q$290,9,FALSE)</f>
        <v>0</v>
      </c>
      <c r="K29" s="10">
        <f>+VLOOKUP($B29,Gesamt!$A$5:$Q$290,10,FALSE)</f>
        <v>0</v>
      </c>
      <c r="L29" s="10">
        <f>+VLOOKUP($B29,Gesamt!$A$5:$Q$290,11,FALSE)</f>
        <v>0</v>
      </c>
      <c r="M29" s="10">
        <f>+VLOOKUP($B29,Gesamt!$A$5:$Q$290,12,FALSE)</f>
        <v>0</v>
      </c>
      <c r="N29" s="10">
        <f>+VLOOKUP($B29,Gesamt!$A$5:$Q$290,13,FALSE)</f>
        <v>0</v>
      </c>
      <c r="O29" s="10">
        <f>+VLOOKUP($B29,Gesamt!$A$5:$Q$290,14,FALSE)</f>
        <v>0</v>
      </c>
      <c r="P29" s="10">
        <f>+VLOOKUP($B29,Gesamt!$A$5:$Q$290,15,FALSE)</f>
        <v>0</v>
      </c>
      <c r="Q29" s="10">
        <f>+VLOOKUP($B29,Gesamt!$A$5:$Q$290,16,FALSE)</f>
        <v>0</v>
      </c>
      <c r="R29" s="10">
        <f>(F29*$F$4+G29*$G$4+H29*$H$4+I29*$I$4+J29*$J$4+K29*$K$4+L29*$F$4+M29*$G$4+N29*$H$4+O29*$I$4+P29*$J$4+Q29*$J$4)</f>
        <v>157.26</v>
      </c>
      <c r="S29" s="8">
        <f t="shared" si="2"/>
        <v>-157.26</v>
      </c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3:U48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MIN(F8:F18)</f>
        <v>0</v>
      </c>
      <c r="G5" s="10">
        <f t="shared" si="0"/>
        <v>35.25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303</v>
      </c>
      <c r="C8" s="2" t="str">
        <f>+VLOOKUP($B8,Gesamt!$A$5:$D$290,2,FALSE)</f>
        <v>Leismann</v>
      </c>
      <c r="D8" s="2" t="str">
        <f>+VLOOKUP($B8,Gesamt!$A$5:$D$290,3,FALSE)</f>
        <v>Dominik</v>
      </c>
      <c r="E8" s="1" t="str">
        <f>+VLOOKUP($B8,Gesamt!$A$5:$D$290,4,FALSE)</f>
        <v>Mettingen</v>
      </c>
      <c r="F8" s="10" t="str">
        <f>+VLOOKUP($B8,Gesamt!$A$5:$F$290,5,FALSE)</f>
        <v>36,05</v>
      </c>
      <c r="G8" s="10">
        <f>+VLOOKUP($B8,Gesamt!$A$5:$G$290,6,FALSE)</f>
        <v>35.25</v>
      </c>
      <c r="H8" s="10" t="str">
        <f>+VLOOKUP($B8,Gesamt!$A$5:$H$290,7,FALSE)</f>
        <v>35,76</v>
      </c>
      <c r="I8" s="10" t="str">
        <f>+VLOOKUP($B8,Gesamt!$A$5:$I$290,8,FALSE)</f>
        <v>35,05</v>
      </c>
      <c r="J8" s="10">
        <f>+VLOOKUP($B8,Gesamt!$A$5:$Q$290,9,FALSE)</f>
        <v>0</v>
      </c>
      <c r="K8" s="10">
        <f>+VLOOKUP($B8,Gesamt!$A$5:$Q$290,10,FALSE)</f>
        <v>0</v>
      </c>
      <c r="L8" s="10">
        <f>+VLOOKUP($B8,Gesamt!$A$5:$Q$290,11,FALSE)</f>
        <v>0</v>
      </c>
      <c r="M8" s="10">
        <f>+VLOOKUP($B8,Gesamt!$A$5:$Q$290,12,FALSE)</f>
        <v>0</v>
      </c>
      <c r="N8" s="10">
        <f>+VLOOKUP($B8,Gesamt!$A$5:$Q$290,13,FALSE)</f>
        <v>0</v>
      </c>
      <c r="O8" s="10">
        <f>+VLOOKUP($B8,Gesamt!$A$5:$Q$290,14,FALSE)</f>
        <v>0</v>
      </c>
      <c r="P8" s="10">
        <f>+VLOOKUP($B8,Gesamt!$A$5:$Q$290,15,FALSE)</f>
        <v>0</v>
      </c>
      <c r="Q8" s="10">
        <f>+VLOOKUP($B8,Gesamt!$A$5:$Q$290,16,FALSE)</f>
        <v>0</v>
      </c>
      <c r="R8" s="10">
        <f aca="true" t="shared" si="1" ref="R8:R39">(F8*$F$4+G8*$G$4+H8*$H$4+I8*$I$4+J8*$J$4+K8*$K$4+L8*$F$4+M8*$G$4+N8*$H$4+O8*$I$4+P8*$J$4+Q8*$J$4)</f>
        <v>142.11</v>
      </c>
      <c r="S8" s="8">
        <f aca="true" t="shared" si="2" ref="S8:S45">IF(R8&gt;0,R8*-1,-1000)</f>
        <v>-142.11</v>
      </c>
    </row>
    <row r="9" spans="1:19" ht="12.75">
      <c r="A9" s="1">
        <f>IF(R9&gt;0,RANK(S9,S:S),0)</f>
        <v>2</v>
      </c>
      <c r="B9" s="6">
        <v>357</v>
      </c>
      <c r="C9" s="2" t="str">
        <f>+VLOOKUP($B9,Gesamt!$A$5:$D$290,2,FALSE)</f>
        <v>Honscha</v>
      </c>
      <c r="D9" s="2" t="str">
        <f>+VLOOKUP($B9,Gesamt!$A$5:$D$290,3,FALSE)</f>
        <v>Malte</v>
      </c>
      <c r="E9" s="1" t="str">
        <f>+VLOOKUP($B9,Gesamt!$A$5:$D$290,4,FALSE)</f>
        <v>Simmerath</v>
      </c>
      <c r="F9" s="10" t="str">
        <f>+VLOOKUP($B9,Gesamt!$A$5:$F$290,5,FALSE)</f>
        <v>35,06</v>
      </c>
      <c r="G9" s="10" t="str">
        <f>+VLOOKUP($B9,Gesamt!$A$5:$G$290,6,FALSE)</f>
        <v>35,92</v>
      </c>
      <c r="H9" s="10" t="str">
        <f>+VLOOKUP($B9,Gesamt!$A$5:$H$290,7,FALSE)</f>
        <v>35,30</v>
      </c>
      <c r="I9" s="10" t="str">
        <f>+VLOOKUP($B9,Gesamt!$A$5:$I$290,8,FALSE)</f>
        <v>35,87</v>
      </c>
      <c r="J9" s="10">
        <f>+VLOOKUP($B9,Gesamt!$A$5:$Q$290,9,FALSE)</f>
        <v>0</v>
      </c>
      <c r="K9" s="10">
        <f>+VLOOKUP($B9,Gesamt!$A$5:$Q$290,10,FALSE)</f>
        <v>0</v>
      </c>
      <c r="L9" s="10">
        <f>+VLOOKUP($B9,Gesamt!$A$5:$Q$290,11,FALSE)</f>
        <v>0</v>
      </c>
      <c r="M9" s="10">
        <f>+VLOOKUP($B9,Gesamt!$A$5:$Q$290,12,FALSE)</f>
        <v>0</v>
      </c>
      <c r="N9" s="10">
        <f>+VLOOKUP($B9,Gesamt!$A$5:$Q$290,13,FALSE)</f>
        <v>0</v>
      </c>
      <c r="O9" s="10">
        <f>+VLOOKUP($B9,Gesamt!$A$5:$Q$290,14,FALSE)</f>
        <v>0</v>
      </c>
      <c r="P9" s="10">
        <f>+VLOOKUP($B9,Gesamt!$A$5:$Q$290,15,FALSE)</f>
        <v>0</v>
      </c>
      <c r="Q9" s="10">
        <f>+VLOOKUP($B9,Gesamt!$A$5:$Q$290,16,FALSE)</f>
        <v>0</v>
      </c>
      <c r="R9" s="10">
        <f t="shared" si="1"/>
        <v>142.15</v>
      </c>
      <c r="S9" s="8">
        <f t="shared" si="2"/>
        <v>-142.15</v>
      </c>
    </row>
    <row r="10" spans="1:19" ht="12.75">
      <c r="A10" s="1">
        <f>IF(R10&gt;0,RANK(S10,S:S),0)</f>
        <v>3</v>
      </c>
      <c r="B10" s="6">
        <v>320</v>
      </c>
      <c r="C10" s="2" t="str">
        <f>+VLOOKUP($B10,Gesamt!$A$5:$D$290,2,FALSE)</f>
        <v>Förster</v>
      </c>
      <c r="D10" s="2" t="str">
        <f>+VLOOKUP($B10,Gesamt!$A$5:$D$290,3,FALSE)</f>
        <v>Maurice</v>
      </c>
      <c r="E10" s="1" t="str">
        <f>+VLOOKUP($B10,Gesamt!$A$5:$D$290,4,FALSE)</f>
        <v>Simmerath</v>
      </c>
      <c r="F10" s="10" t="str">
        <f>+VLOOKUP($B10,Gesamt!$A$5:$F$290,5,FALSE)</f>
        <v>35,59</v>
      </c>
      <c r="G10" s="10" t="str">
        <f>+VLOOKUP($B10,Gesamt!$A$5:$G$290,6,FALSE)</f>
        <v>35,31</v>
      </c>
      <c r="H10" s="10" t="str">
        <f>+VLOOKUP($B10,Gesamt!$A$5:$H$290,7,FALSE)</f>
        <v>36,10</v>
      </c>
      <c r="I10" s="10" t="str">
        <f>+VLOOKUP($B10,Gesamt!$A$5:$I$290,8,FALSE)</f>
        <v>35,58</v>
      </c>
      <c r="J10" s="10">
        <f>+VLOOKUP($B10,Gesamt!$A$5:$Q$290,9,FALSE)</f>
        <v>0</v>
      </c>
      <c r="K10" s="10">
        <f>+VLOOKUP($B10,Gesamt!$A$5:$Q$290,10,FALSE)</f>
        <v>0</v>
      </c>
      <c r="L10" s="10">
        <f>+VLOOKUP($B10,Gesamt!$A$5:$Q$290,11,FALSE)</f>
        <v>0</v>
      </c>
      <c r="M10" s="10">
        <f>+VLOOKUP($B10,Gesamt!$A$5:$Q$290,12,FALSE)</f>
        <v>0</v>
      </c>
      <c r="N10" s="10">
        <f>+VLOOKUP($B10,Gesamt!$A$5:$Q$290,13,FALSE)</f>
        <v>0</v>
      </c>
      <c r="O10" s="10">
        <f>+VLOOKUP($B10,Gesamt!$A$5:$Q$290,14,FALSE)</f>
        <v>0</v>
      </c>
      <c r="P10" s="10">
        <f>+VLOOKUP($B10,Gesamt!$A$5:$Q$290,15,FALSE)</f>
        <v>0</v>
      </c>
      <c r="Q10" s="10">
        <f>+VLOOKUP($B10,Gesamt!$A$5:$Q$290,16,FALSE)</f>
        <v>0</v>
      </c>
      <c r="R10" s="10">
        <f t="shared" si="1"/>
        <v>142.58</v>
      </c>
      <c r="S10" s="8">
        <f t="shared" si="2"/>
        <v>-142.58</v>
      </c>
    </row>
    <row r="11" spans="1:19" ht="12.75">
      <c r="A11" s="1">
        <f>IF(R11&gt;0,RANK(S11,S:S),0)</f>
        <v>3</v>
      </c>
      <c r="B11" s="6">
        <v>321</v>
      </c>
      <c r="C11" s="2" t="str">
        <f>+VLOOKUP($B11,Gesamt!$A$5:$D$290,2,FALSE)</f>
        <v>Förster</v>
      </c>
      <c r="D11" s="2" t="str">
        <f>+VLOOKUP($B11,Gesamt!$A$5:$D$290,3,FALSE)</f>
        <v>Hannah</v>
      </c>
      <c r="E11" s="1" t="str">
        <f>+VLOOKUP($B11,Gesamt!$A$5:$D$290,4,FALSE)</f>
        <v>Simmerath</v>
      </c>
      <c r="F11" s="10" t="str">
        <f>+VLOOKUP($B11,Gesamt!$A$5:$F$290,5,FALSE)</f>
        <v>35,86</v>
      </c>
      <c r="G11" s="10" t="str">
        <f>+VLOOKUP($B11,Gesamt!$A$5:$G$290,6,FALSE)</f>
        <v>35,25</v>
      </c>
      <c r="H11" s="10" t="str">
        <f>+VLOOKUP($B11,Gesamt!$A$5:$H$290,7,FALSE)</f>
        <v>36,04</v>
      </c>
      <c r="I11" s="10" t="str">
        <f>+VLOOKUP($B11,Gesamt!$A$5:$I$290,8,FALSE)</f>
        <v>35,43</v>
      </c>
      <c r="J11" s="10">
        <f>+VLOOKUP($B11,Gesamt!$A$5:$Q$290,9,FALSE)</f>
        <v>0</v>
      </c>
      <c r="K11" s="10">
        <f>+VLOOKUP($B11,Gesamt!$A$5:$Q$290,10,FALSE)</f>
        <v>0</v>
      </c>
      <c r="L11" s="10">
        <f>+VLOOKUP($B11,Gesamt!$A$5:$Q$290,11,FALSE)</f>
        <v>0</v>
      </c>
      <c r="M11" s="10">
        <f>+VLOOKUP($B11,Gesamt!$A$5:$Q$290,12,FALSE)</f>
        <v>0</v>
      </c>
      <c r="N11" s="10">
        <f>+VLOOKUP($B11,Gesamt!$A$5:$Q$290,13,FALSE)</f>
        <v>0</v>
      </c>
      <c r="O11" s="10">
        <f>+VLOOKUP($B11,Gesamt!$A$5:$Q$290,14,FALSE)</f>
        <v>0</v>
      </c>
      <c r="P11" s="10">
        <f>+VLOOKUP($B11,Gesamt!$A$5:$Q$290,15,FALSE)</f>
        <v>0</v>
      </c>
      <c r="Q11" s="10">
        <f>+VLOOKUP($B11,Gesamt!$A$5:$Q$290,16,FALSE)</f>
        <v>0</v>
      </c>
      <c r="R11" s="10">
        <f t="shared" si="1"/>
        <v>142.58</v>
      </c>
      <c r="S11" s="8">
        <f t="shared" si="2"/>
        <v>-142.58</v>
      </c>
    </row>
    <row r="12" spans="1:19" ht="12.75">
      <c r="A12" s="1">
        <f>IF(R12&gt;0,RANK(S12,S:S),0)</f>
        <v>5</v>
      </c>
      <c r="B12" s="6">
        <v>326</v>
      </c>
      <c r="C12" s="2" t="str">
        <f>+VLOOKUP($B12,Gesamt!$A$5:$D$290,2,FALSE)</f>
        <v>Sippekamp</v>
      </c>
      <c r="D12" s="2" t="str">
        <f>+VLOOKUP($B12,Gesamt!$A$5:$D$290,3,FALSE)</f>
        <v>Marco</v>
      </c>
      <c r="E12" s="1" t="str">
        <f>+VLOOKUP($B12,Gesamt!$A$5:$D$290,4,FALSE)</f>
        <v>Friedrichsfeld</v>
      </c>
      <c r="F12" s="10" t="str">
        <f>+VLOOKUP($B12,Gesamt!$A$5:$F$290,5,FALSE)</f>
        <v>35,89</v>
      </c>
      <c r="G12" s="10" t="str">
        <f>+VLOOKUP($B12,Gesamt!$A$5:$G$290,6,FALSE)</f>
        <v>35,06</v>
      </c>
      <c r="H12" s="10" t="str">
        <f>+VLOOKUP($B12,Gesamt!$A$5:$H$290,7,FALSE)</f>
        <v>36,08</v>
      </c>
      <c r="I12" s="10" t="str">
        <f>+VLOOKUP($B12,Gesamt!$A$5:$I$290,8,FALSE)</f>
        <v>35,63</v>
      </c>
      <c r="J12" s="10">
        <f>+VLOOKUP($B12,Gesamt!$A$5:$Q$290,9,FALSE)</f>
        <v>0</v>
      </c>
      <c r="K12" s="10">
        <f>+VLOOKUP($B12,Gesamt!$A$5:$Q$290,10,FALSE)</f>
        <v>0</v>
      </c>
      <c r="L12" s="10">
        <f>+VLOOKUP($B12,Gesamt!$A$5:$Q$290,11,FALSE)</f>
        <v>0</v>
      </c>
      <c r="M12" s="10">
        <f>+VLOOKUP($B12,Gesamt!$A$5:$Q$290,12,FALSE)</f>
        <v>0</v>
      </c>
      <c r="N12" s="10">
        <f>+VLOOKUP($B12,Gesamt!$A$5:$Q$290,13,FALSE)</f>
        <v>0</v>
      </c>
      <c r="O12" s="10">
        <f>+VLOOKUP($B12,Gesamt!$A$5:$Q$290,14,FALSE)</f>
        <v>0</v>
      </c>
      <c r="P12" s="10">
        <f>+VLOOKUP($B12,Gesamt!$A$5:$Q$290,15,FALSE)</f>
        <v>0</v>
      </c>
      <c r="Q12" s="10">
        <f>+VLOOKUP($B12,Gesamt!$A$5:$Q$290,16,FALSE)</f>
        <v>0</v>
      </c>
      <c r="R12" s="10">
        <f t="shared" si="1"/>
        <v>142.66</v>
      </c>
      <c r="S12" s="8">
        <f t="shared" si="2"/>
        <v>-142.66</v>
      </c>
    </row>
    <row r="13" spans="1:19" ht="12.75">
      <c r="A13" s="1">
        <f>IF(R13&gt;0,RANK(S13,S:S),0)</f>
        <v>6</v>
      </c>
      <c r="B13" s="6">
        <v>313</v>
      </c>
      <c r="C13" s="2" t="str">
        <f>+VLOOKUP($B13,Gesamt!$A$5:$D$290,2,FALSE)</f>
        <v>Kelch</v>
      </c>
      <c r="D13" s="2" t="str">
        <f>+VLOOKUP($B13,Gesamt!$A$5:$D$290,3,FALSE)</f>
        <v>Maria</v>
      </c>
      <c r="E13" s="1" t="str">
        <f>+VLOOKUP($B13,Gesamt!$A$5:$D$290,4,FALSE)</f>
        <v>Bergkamen</v>
      </c>
      <c r="F13" s="10" t="str">
        <f>+VLOOKUP($B13,Gesamt!$A$5:$F$290,5,FALSE)</f>
        <v>35,37</v>
      </c>
      <c r="G13" s="10" t="str">
        <f>+VLOOKUP($B13,Gesamt!$A$5:$G$290,6,FALSE)</f>
        <v>35,74</v>
      </c>
      <c r="H13" s="10" t="str">
        <f>+VLOOKUP($B13,Gesamt!$A$5:$H$290,7,FALSE)</f>
        <v>35,51</v>
      </c>
      <c r="I13" s="10" t="str">
        <f>+VLOOKUP($B13,Gesamt!$A$5:$I$290,8,FALSE)</f>
        <v>36,06</v>
      </c>
      <c r="J13" s="10">
        <f>+VLOOKUP($B13,Gesamt!$A$5:$Q$290,9,FALSE)</f>
        <v>0</v>
      </c>
      <c r="K13" s="10">
        <f>+VLOOKUP($B13,Gesamt!$A$5:$Q$290,10,FALSE)</f>
        <v>0</v>
      </c>
      <c r="L13" s="10">
        <f>+VLOOKUP($B13,Gesamt!$A$5:$Q$290,11,FALSE)</f>
        <v>0</v>
      </c>
      <c r="M13" s="10">
        <f>+VLOOKUP($B13,Gesamt!$A$5:$Q$290,12,FALSE)</f>
        <v>0</v>
      </c>
      <c r="N13" s="10">
        <f>+VLOOKUP($B13,Gesamt!$A$5:$Q$290,13,FALSE)</f>
        <v>0</v>
      </c>
      <c r="O13" s="10">
        <f>+VLOOKUP($B13,Gesamt!$A$5:$Q$290,14,FALSE)</f>
        <v>0</v>
      </c>
      <c r="P13" s="10">
        <f>+VLOOKUP($B13,Gesamt!$A$5:$Q$290,15,FALSE)</f>
        <v>0</v>
      </c>
      <c r="Q13" s="10">
        <f>+VLOOKUP($B13,Gesamt!$A$5:$Q$290,16,FALSE)</f>
        <v>0</v>
      </c>
      <c r="R13" s="10">
        <f t="shared" si="1"/>
        <v>142.68</v>
      </c>
      <c r="S13" s="8">
        <f t="shared" si="2"/>
        <v>-142.68</v>
      </c>
    </row>
    <row r="14" spans="1:19" ht="12.75">
      <c r="A14" s="1">
        <f>IF(R14&gt;0,RANK(S14,S:S),0)</f>
        <v>7</v>
      </c>
      <c r="B14" s="6">
        <v>302</v>
      </c>
      <c r="C14" s="2" t="str">
        <f>+VLOOKUP($B14,Gesamt!$A$5:$D$290,2,FALSE)</f>
        <v>Jost</v>
      </c>
      <c r="D14" s="2" t="str">
        <f>+VLOOKUP($B14,Gesamt!$A$5:$D$290,3,FALSE)</f>
        <v>Marcel</v>
      </c>
      <c r="E14" s="1" t="str">
        <f>+VLOOKUP($B14,Gesamt!$A$5:$D$290,4,FALSE)</f>
        <v>Kerpen</v>
      </c>
      <c r="F14" s="10" t="str">
        <f>+VLOOKUP($B14,Gesamt!$A$5:$F$290,5,FALSE)</f>
        <v>35,67</v>
      </c>
      <c r="G14" s="10">
        <f>+VLOOKUP($B14,Gesamt!$A$5:$G$290,6,FALSE)</f>
        <v>36.13</v>
      </c>
      <c r="H14" s="10" t="str">
        <f>+VLOOKUP($B14,Gesamt!$A$5:$H$290,7,FALSE)</f>
        <v>35,50</v>
      </c>
      <c r="I14" s="10" t="str">
        <f>+VLOOKUP($B14,Gesamt!$A$5:$I$290,8,FALSE)</f>
        <v>35,76</v>
      </c>
      <c r="J14" s="10">
        <f>+VLOOKUP($B14,Gesamt!$A$5:$Q$290,9,FALSE)</f>
        <v>0</v>
      </c>
      <c r="K14" s="10">
        <f>+VLOOKUP($B14,Gesamt!$A$5:$Q$290,10,FALSE)</f>
        <v>0</v>
      </c>
      <c r="L14" s="10">
        <f>+VLOOKUP($B14,Gesamt!$A$5:$Q$290,11,FALSE)</f>
        <v>0</v>
      </c>
      <c r="M14" s="10">
        <f>+VLOOKUP($B14,Gesamt!$A$5:$Q$290,12,FALSE)</f>
        <v>0</v>
      </c>
      <c r="N14" s="10">
        <f>+VLOOKUP($B14,Gesamt!$A$5:$Q$290,13,FALSE)</f>
        <v>0</v>
      </c>
      <c r="O14" s="10">
        <f>+VLOOKUP($B14,Gesamt!$A$5:$Q$290,14,FALSE)</f>
        <v>0</v>
      </c>
      <c r="P14" s="10">
        <f>+VLOOKUP($B14,Gesamt!$A$5:$Q$290,15,FALSE)</f>
        <v>0</v>
      </c>
      <c r="Q14" s="10">
        <f>+VLOOKUP($B14,Gesamt!$A$5:$Q$290,16,FALSE)</f>
        <v>0</v>
      </c>
      <c r="R14" s="10">
        <f t="shared" si="1"/>
        <v>143.06</v>
      </c>
      <c r="S14" s="8">
        <f t="shared" si="2"/>
        <v>-143.06</v>
      </c>
    </row>
    <row r="15" spans="1:19" ht="12.75">
      <c r="A15" s="1">
        <f>IF(R15&gt;0,RANK(S15,S:S),0)</f>
        <v>8</v>
      </c>
      <c r="B15" s="6">
        <v>324</v>
      </c>
      <c r="C15" s="2" t="str">
        <f>+VLOOKUP($B15,Gesamt!$A$5:$D$290,2,FALSE)</f>
        <v>Stagge</v>
      </c>
      <c r="D15" s="2" t="str">
        <f>+VLOOKUP($B15,Gesamt!$A$5:$D$290,3,FALSE)</f>
        <v>Marius</v>
      </c>
      <c r="E15" s="1" t="str">
        <f>+VLOOKUP($B15,Gesamt!$A$5:$D$290,4,FALSE)</f>
        <v>Rheine</v>
      </c>
      <c r="F15" s="10" t="str">
        <f>+VLOOKUP($B15,Gesamt!$A$5:$F$290,5,FALSE)</f>
        <v>35,49</v>
      </c>
      <c r="G15" s="10" t="str">
        <f>+VLOOKUP($B15,Gesamt!$A$5:$G$290,6,FALSE)</f>
        <v>35,86</v>
      </c>
      <c r="H15" s="10" t="str">
        <f>+VLOOKUP($B15,Gesamt!$A$5:$H$290,7,FALSE)</f>
        <v>35,56</v>
      </c>
      <c r="I15" s="10" t="str">
        <f>+VLOOKUP($B15,Gesamt!$A$5:$I$290,8,FALSE)</f>
        <v>36,30</v>
      </c>
      <c r="J15" s="10">
        <f>+VLOOKUP($B15,Gesamt!$A$5:$Q$290,9,FALSE)</f>
        <v>0</v>
      </c>
      <c r="K15" s="10">
        <f>+VLOOKUP($B15,Gesamt!$A$5:$Q$290,10,FALSE)</f>
        <v>0</v>
      </c>
      <c r="L15" s="10">
        <f>+VLOOKUP($B15,Gesamt!$A$5:$Q$290,11,FALSE)</f>
        <v>0</v>
      </c>
      <c r="M15" s="10">
        <f>+VLOOKUP($B15,Gesamt!$A$5:$Q$290,12,FALSE)</f>
        <v>0</v>
      </c>
      <c r="N15" s="10">
        <f>+VLOOKUP($B15,Gesamt!$A$5:$Q$290,13,FALSE)</f>
        <v>0</v>
      </c>
      <c r="O15" s="10">
        <f>+VLOOKUP($B15,Gesamt!$A$5:$Q$290,14,FALSE)</f>
        <v>0</v>
      </c>
      <c r="P15" s="10">
        <f>+VLOOKUP($B15,Gesamt!$A$5:$Q$290,15,FALSE)</f>
        <v>0</v>
      </c>
      <c r="Q15" s="10">
        <f>+VLOOKUP($B15,Gesamt!$A$5:$Q$290,16,FALSE)</f>
        <v>0</v>
      </c>
      <c r="R15" s="10">
        <f t="shared" si="1"/>
        <v>143.21</v>
      </c>
      <c r="S15" s="8">
        <f t="shared" si="2"/>
        <v>-143.21</v>
      </c>
    </row>
    <row r="16" spans="1:19" ht="12.75">
      <c r="A16" s="1">
        <f>IF(R16&gt;0,RANK(S16,S:S),0)</f>
        <v>9</v>
      </c>
      <c r="B16" s="6">
        <v>322</v>
      </c>
      <c r="C16" s="2" t="str">
        <f>+VLOOKUP($B16,Gesamt!$A$5:$D$290,2,FALSE)</f>
        <v>Gößling</v>
      </c>
      <c r="D16" s="2" t="str">
        <f>+VLOOKUP($B16,Gesamt!$A$5:$D$290,3,FALSE)</f>
        <v>Jannik</v>
      </c>
      <c r="E16" s="1" t="str">
        <f>+VLOOKUP($B16,Gesamt!$A$5:$D$290,4,FALSE)</f>
        <v>Mettingen</v>
      </c>
      <c r="F16" s="10" t="str">
        <f>+VLOOKUP($B16,Gesamt!$A$5:$F$290,5,FALSE)</f>
        <v>35,96</v>
      </c>
      <c r="G16" s="10" t="str">
        <f>+VLOOKUP($B16,Gesamt!$A$5:$G$290,6,FALSE)</f>
        <v>35,12</v>
      </c>
      <c r="H16" s="10" t="str">
        <f>+VLOOKUP($B16,Gesamt!$A$5:$H$290,7,FALSE)</f>
        <v>36,35</v>
      </c>
      <c r="I16" s="10" t="str">
        <f>+VLOOKUP($B16,Gesamt!$A$5:$I$290,8,FALSE)</f>
        <v>35,79</v>
      </c>
      <c r="J16" s="10">
        <f>+VLOOKUP($B16,Gesamt!$A$5:$Q$290,9,FALSE)</f>
        <v>0</v>
      </c>
      <c r="K16" s="10">
        <f>+VLOOKUP($B16,Gesamt!$A$5:$Q$290,10,FALSE)</f>
        <v>0</v>
      </c>
      <c r="L16" s="10">
        <f>+VLOOKUP($B16,Gesamt!$A$5:$Q$290,11,FALSE)</f>
        <v>0</v>
      </c>
      <c r="M16" s="10">
        <f>+VLOOKUP($B16,Gesamt!$A$5:$Q$290,12,FALSE)</f>
        <v>0</v>
      </c>
      <c r="N16" s="10">
        <f>+VLOOKUP($B16,Gesamt!$A$5:$Q$290,13,FALSE)</f>
        <v>0</v>
      </c>
      <c r="O16" s="10">
        <f>+VLOOKUP($B16,Gesamt!$A$5:$Q$290,14,FALSE)</f>
        <v>0</v>
      </c>
      <c r="P16" s="10">
        <f>+VLOOKUP($B16,Gesamt!$A$5:$Q$290,15,FALSE)</f>
        <v>0</v>
      </c>
      <c r="Q16" s="10">
        <f>+VLOOKUP($B16,Gesamt!$A$5:$Q$290,16,FALSE)</f>
        <v>0</v>
      </c>
      <c r="R16" s="10">
        <f t="shared" si="1"/>
        <v>143.22</v>
      </c>
      <c r="S16" s="8">
        <f t="shared" si="2"/>
        <v>-143.22</v>
      </c>
    </row>
    <row r="17" spans="1:19" ht="12.75">
      <c r="A17" s="1">
        <f>IF(R17&gt;0,RANK(S17,S:S),0)</f>
        <v>10</v>
      </c>
      <c r="B17" s="6">
        <v>349</v>
      </c>
      <c r="C17" s="2" t="str">
        <f>+VLOOKUP($B17,Gesamt!$A$5:$D$290,2,FALSE)</f>
        <v>Zandecki</v>
      </c>
      <c r="D17" s="2" t="str">
        <f>+VLOOKUP($B17,Gesamt!$A$5:$D$290,3,FALSE)</f>
        <v>Nina</v>
      </c>
      <c r="E17" s="1" t="str">
        <f>+VLOOKUP($B17,Gesamt!$A$5:$D$290,4,FALSE)</f>
        <v>Viersen</v>
      </c>
      <c r="F17" s="10" t="str">
        <f>+VLOOKUP($B17,Gesamt!$A$5:$F$290,5,FALSE)</f>
        <v>35,39</v>
      </c>
      <c r="G17" s="10" t="str">
        <f>+VLOOKUP($B17,Gesamt!$A$5:$G$290,6,FALSE)</f>
        <v>35,98</v>
      </c>
      <c r="H17" s="10" t="str">
        <f>+VLOOKUP($B17,Gesamt!$A$5:$H$290,7,FALSE)</f>
        <v>35,85</v>
      </c>
      <c r="I17" s="10" t="str">
        <f>+VLOOKUP($B17,Gesamt!$A$5:$I$290,8,FALSE)</f>
        <v>36,21</v>
      </c>
      <c r="J17" s="10">
        <f>+VLOOKUP($B17,Gesamt!$A$5:$Q$290,9,FALSE)</f>
        <v>0</v>
      </c>
      <c r="K17" s="10">
        <f>+VLOOKUP($B17,Gesamt!$A$5:$Q$290,10,FALSE)</f>
        <v>0</v>
      </c>
      <c r="L17" s="10">
        <f>+VLOOKUP($B17,Gesamt!$A$5:$Q$290,11,FALSE)</f>
        <v>0</v>
      </c>
      <c r="M17" s="10">
        <f>+VLOOKUP($B17,Gesamt!$A$5:$Q$290,12,FALSE)</f>
        <v>0</v>
      </c>
      <c r="N17" s="10">
        <f>+VLOOKUP($B17,Gesamt!$A$5:$Q$290,13,FALSE)</f>
        <v>0</v>
      </c>
      <c r="O17" s="10">
        <f>+VLOOKUP($B17,Gesamt!$A$5:$Q$290,14,FALSE)</f>
        <v>0</v>
      </c>
      <c r="P17" s="10">
        <f>+VLOOKUP($B17,Gesamt!$A$5:$Q$290,15,FALSE)</f>
        <v>0</v>
      </c>
      <c r="Q17" s="10">
        <f>+VLOOKUP($B17,Gesamt!$A$5:$Q$290,16,FALSE)</f>
        <v>0</v>
      </c>
      <c r="R17" s="10">
        <f t="shared" si="1"/>
        <v>143.43</v>
      </c>
      <c r="S17" s="8">
        <f t="shared" si="2"/>
        <v>-143.43</v>
      </c>
    </row>
    <row r="18" spans="1:19" ht="12.75">
      <c r="A18" s="1">
        <f>IF(R18&gt;0,RANK(S18,S:S),0)</f>
        <v>11</v>
      </c>
      <c r="B18" s="6">
        <v>307</v>
      </c>
      <c r="C18" s="2" t="str">
        <f>+VLOOKUP($B18,Gesamt!$A$5:$D$290,2,FALSE)</f>
        <v>Isaac</v>
      </c>
      <c r="D18" s="2" t="str">
        <f>+VLOOKUP($B18,Gesamt!$A$5:$D$290,3,FALSE)</f>
        <v>Marvin</v>
      </c>
      <c r="E18" s="1" t="str">
        <f>+VLOOKUP($B18,Gesamt!$A$5:$D$290,4,FALSE)</f>
        <v>Simmerath</v>
      </c>
      <c r="F18" s="10" t="str">
        <f>+VLOOKUP($B18,Gesamt!$A$5:$F$290,5,FALSE)</f>
        <v>36,12</v>
      </c>
      <c r="G18" s="10" t="str">
        <f>+VLOOKUP($B18,Gesamt!$A$5:$G$290,6,FALSE)</f>
        <v>35,41</v>
      </c>
      <c r="H18" s="10" t="str">
        <f>+VLOOKUP($B18,Gesamt!$A$5:$H$290,7,FALSE)</f>
        <v>36,21</v>
      </c>
      <c r="I18" s="10" t="str">
        <f>+VLOOKUP($B18,Gesamt!$A$5:$I$290,8,FALSE)</f>
        <v>35,71</v>
      </c>
      <c r="J18" s="10">
        <f>+VLOOKUP($B18,Gesamt!$A$5:$Q$290,9,FALSE)</f>
        <v>0</v>
      </c>
      <c r="K18" s="10">
        <f>+VLOOKUP($B18,Gesamt!$A$5:$Q$290,10,FALSE)</f>
        <v>0</v>
      </c>
      <c r="L18" s="10">
        <f>+VLOOKUP($B18,Gesamt!$A$5:$Q$290,11,FALSE)</f>
        <v>0</v>
      </c>
      <c r="M18" s="10">
        <f>+VLOOKUP($B18,Gesamt!$A$5:$Q$290,12,FALSE)</f>
        <v>0</v>
      </c>
      <c r="N18" s="10">
        <f>+VLOOKUP($B18,Gesamt!$A$5:$Q$290,13,FALSE)</f>
        <v>0</v>
      </c>
      <c r="O18" s="10">
        <f>+VLOOKUP($B18,Gesamt!$A$5:$Q$290,14,FALSE)</f>
        <v>0</v>
      </c>
      <c r="P18" s="10">
        <f>+VLOOKUP($B18,Gesamt!$A$5:$Q$290,15,FALSE)</f>
        <v>0</v>
      </c>
      <c r="Q18" s="10">
        <f>+VLOOKUP($B18,Gesamt!$A$5:$Q$290,16,FALSE)</f>
        <v>0</v>
      </c>
      <c r="R18" s="10">
        <f t="shared" si="1"/>
        <v>143.45</v>
      </c>
      <c r="S18" s="8">
        <f t="shared" si="2"/>
        <v>-143.45</v>
      </c>
    </row>
    <row r="19" spans="1:19" ht="12.75">
      <c r="A19" s="1">
        <f>IF(R19&gt;0,RANK(S19,S:S),0)</f>
        <v>12</v>
      </c>
      <c r="B19" s="6">
        <v>319</v>
      </c>
      <c r="C19" s="2" t="str">
        <f>+VLOOKUP($B19,Gesamt!$A$5:$D$290,2,FALSE)</f>
        <v>van Loo</v>
      </c>
      <c r="D19" s="2" t="str">
        <f>+VLOOKUP($B19,Gesamt!$A$5:$D$290,3,FALSE)</f>
        <v>Julian</v>
      </c>
      <c r="E19" s="1" t="str">
        <f>+VLOOKUP($B19,Gesamt!$A$5:$D$290,4,FALSE)</f>
        <v>Kerpen</v>
      </c>
      <c r="F19" s="10" t="str">
        <f>+VLOOKUP($B19,Gesamt!$A$5:$F$290,5,FALSE)</f>
        <v>35,26</v>
      </c>
      <c r="G19" s="10" t="str">
        <f>+VLOOKUP($B19,Gesamt!$A$5:$G$290,6,FALSE)</f>
        <v>36,18</v>
      </c>
      <c r="H19" s="10" t="str">
        <f>+VLOOKUP($B19,Gesamt!$A$5:$H$290,7,FALSE)</f>
        <v>35,71</v>
      </c>
      <c r="I19" s="10" t="str">
        <f>+VLOOKUP($B19,Gesamt!$A$5:$I$290,8,FALSE)</f>
        <v>36,31</v>
      </c>
      <c r="J19" s="10">
        <f>+VLOOKUP($B19,Gesamt!$A$5:$Q$290,9,FALSE)</f>
        <v>0</v>
      </c>
      <c r="K19" s="10">
        <f>+VLOOKUP($B19,Gesamt!$A$5:$Q$290,10,FALSE)</f>
        <v>0</v>
      </c>
      <c r="L19" s="10">
        <f>+VLOOKUP($B19,Gesamt!$A$5:$Q$290,11,FALSE)</f>
        <v>0</v>
      </c>
      <c r="M19" s="10">
        <f>+VLOOKUP($B19,Gesamt!$A$5:$Q$290,12,FALSE)</f>
        <v>0</v>
      </c>
      <c r="N19" s="10">
        <f>+VLOOKUP($B19,Gesamt!$A$5:$Q$290,13,FALSE)</f>
        <v>0</v>
      </c>
      <c r="O19" s="10">
        <f>+VLOOKUP($B19,Gesamt!$A$5:$Q$290,14,FALSE)</f>
        <v>0</v>
      </c>
      <c r="P19" s="10">
        <f>+VLOOKUP($B19,Gesamt!$A$5:$Q$290,15,FALSE)</f>
        <v>0</v>
      </c>
      <c r="Q19" s="10">
        <f>+VLOOKUP($B19,Gesamt!$A$5:$Q$290,16,FALSE)</f>
        <v>0</v>
      </c>
      <c r="R19" s="10">
        <f t="shared" si="1"/>
        <v>143.46</v>
      </c>
      <c r="S19" s="8">
        <f t="shared" si="2"/>
        <v>-143.46</v>
      </c>
    </row>
    <row r="20" spans="1:19" ht="12.75">
      <c r="A20" s="1">
        <f>IF(R20&gt;0,RANK(S20,S:S),0)</f>
        <v>13</v>
      </c>
      <c r="B20" s="6">
        <v>342</v>
      </c>
      <c r="C20" s="2" t="str">
        <f>+VLOOKUP($B20,Gesamt!$A$5:$D$290,2,FALSE)</f>
        <v>Nickel</v>
      </c>
      <c r="D20" s="2" t="str">
        <f>+VLOOKUP($B20,Gesamt!$A$5:$D$290,3,FALSE)</f>
        <v>Elena</v>
      </c>
      <c r="E20" s="1" t="str">
        <f>+VLOOKUP($B20,Gesamt!$A$5:$D$290,4,FALSE)</f>
        <v>Kerpen</v>
      </c>
      <c r="F20" s="10" t="str">
        <f>+VLOOKUP($B20,Gesamt!$A$5:$F$290,5,FALSE)</f>
        <v>36,12</v>
      </c>
      <c r="G20" s="10" t="str">
        <f>+VLOOKUP($B20,Gesamt!$A$5:$G$290,6,FALSE)</f>
        <v>35,77</v>
      </c>
      <c r="H20" s="10" t="str">
        <f>+VLOOKUP($B20,Gesamt!$A$5:$H$290,7,FALSE)</f>
        <v>36,09</v>
      </c>
      <c r="I20" s="10" t="str">
        <f>+VLOOKUP($B20,Gesamt!$A$5:$I$290,8,FALSE)</f>
        <v>35,53</v>
      </c>
      <c r="J20" s="10">
        <f>+VLOOKUP($B20,Gesamt!$A$5:$Q$290,9,FALSE)</f>
        <v>0</v>
      </c>
      <c r="K20" s="10">
        <f>+VLOOKUP($B20,Gesamt!$A$5:$Q$290,10,FALSE)</f>
        <v>0</v>
      </c>
      <c r="L20" s="10">
        <f>+VLOOKUP($B20,Gesamt!$A$5:$Q$290,11,FALSE)</f>
        <v>0</v>
      </c>
      <c r="M20" s="10">
        <f>+VLOOKUP($B20,Gesamt!$A$5:$Q$290,12,FALSE)</f>
        <v>0</v>
      </c>
      <c r="N20" s="10">
        <f>+VLOOKUP($B20,Gesamt!$A$5:$Q$290,13,FALSE)</f>
        <v>0</v>
      </c>
      <c r="O20" s="10">
        <f>+VLOOKUP($B20,Gesamt!$A$5:$Q$290,14,FALSE)</f>
        <v>0</v>
      </c>
      <c r="P20" s="10">
        <f>+VLOOKUP($B20,Gesamt!$A$5:$Q$290,15,FALSE)</f>
        <v>0</v>
      </c>
      <c r="Q20" s="10">
        <f>+VLOOKUP($B20,Gesamt!$A$5:$Q$290,16,FALSE)</f>
        <v>0</v>
      </c>
      <c r="R20" s="10">
        <f t="shared" si="1"/>
        <v>143.51</v>
      </c>
      <c r="S20" s="8">
        <f t="shared" si="2"/>
        <v>-143.51</v>
      </c>
    </row>
    <row r="21" spans="1:19" ht="12.75">
      <c r="A21" s="1">
        <f>IF(R21&gt;0,RANK(S21,S:S),0)</f>
        <v>14</v>
      </c>
      <c r="B21" s="6">
        <v>327</v>
      </c>
      <c r="C21" s="2" t="str">
        <f>+VLOOKUP($B21,Gesamt!$A$5:$D$290,2,FALSE)</f>
        <v>Perkuhn</v>
      </c>
      <c r="D21" s="2" t="str">
        <f>+VLOOKUP($B21,Gesamt!$A$5:$D$290,3,FALSE)</f>
        <v>Marcel</v>
      </c>
      <c r="E21" s="1" t="str">
        <f>+VLOOKUP($B21,Gesamt!$A$5:$D$290,4,FALSE)</f>
        <v>Friedrichsfeld</v>
      </c>
      <c r="F21" s="10" t="str">
        <f>+VLOOKUP($B21,Gesamt!$A$5:$F$290,5,FALSE)</f>
        <v>35,44</v>
      </c>
      <c r="G21" s="10" t="str">
        <f>+VLOOKUP($B21,Gesamt!$A$5:$G$290,6,FALSE)</f>
        <v>36,24</v>
      </c>
      <c r="H21" s="10" t="str">
        <f>+VLOOKUP($B21,Gesamt!$A$5:$H$290,7,FALSE)</f>
        <v>35,38</v>
      </c>
      <c r="I21" s="10" t="str">
        <f>+VLOOKUP($B21,Gesamt!$A$5:$I$290,8,FALSE)</f>
        <v>36,61</v>
      </c>
      <c r="J21" s="10">
        <f>+VLOOKUP($B21,Gesamt!$A$5:$Q$290,9,FALSE)</f>
        <v>0</v>
      </c>
      <c r="K21" s="10">
        <f>+VLOOKUP($B21,Gesamt!$A$5:$Q$290,10,FALSE)</f>
        <v>0</v>
      </c>
      <c r="L21" s="10">
        <f>+VLOOKUP($B21,Gesamt!$A$5:$Q$290,11,FALSE)</f>
        <v>0</v>
      </c>
      <c r="M21" s="10">
        <f>+VLOOKUP($B21,Gesamt!$A$5:$Q$290,12,FALSE)</f>
        <v>0</v>
      </c>
      <c r="N21" s="10">
        <f>+VLOOKUP($B21,Gesamt!$A$5:$Q$290,13,FALSE)</f>
        <v>0</v>
      </c>
      <c r="O21" s="10">
        <f>+VLOOKUP($B21,Gesamt!$A$5:$Q$290,14,FALSE)</f>
        <v>0</v>
      </c>
      <c r="P21" s="10">
        <f>+VLOOKUP($B21,Gesamt!$A$5:$Q$290,15,FALSE)</f>
        <v>0</v>
      </c>
      <c r="Q21" s="10">
        <f>+VLOOKUP($B21,Gesamt!$A$5:$Q$290,16,FALSE)</f>
        <v>0</v>
      </c>
      <c r="R21" s="10">
        <f t="shared" si="1"/>
        <v>143.67</v>
      </c>
      <c r="S21" s="8">
        <f t="shared" si="2"/>
        <v>-143.67</v>
      </c>
    </row>
    <row r="22" spans="1:19" ht="12.75">
      <c r="A22" s="1">
        <f>IF(R22&gt;0,RANK(S22,S:S),0)</f>
        <v>15</v>
      </c>
      <c r="B22" s="6">
        <v>317</v>
      </c>
      <c r="C22" s="2" t="str">
        <f>+VLOOKUP($B22,Gesamt!$A$5:$D$290,2,FALSE)</f>
        <v>Isaac</v>
      </c>
      <c r="D22" s="2" t="str">
        <f>+VLOOKUP($B22,Gesamt!$A$5:$D$290,3,FALSE)</f>
        <v>Laura</v>
      </c>
      <c r="E22" s="1" t="str">
        <f>+VLOOKUP($B22,Gesamt!$A$5:$D$290,4,FALSE)</f>
        <v>Simmerath</v>
      </c>
      <c r="F22" s="10" t="str">
        <f>+VLOOKUP($B22,Gesamt!$A$5:$F$290,5,FALSE)</f>
        <v>35,43</v>
      </c>
      <c r="G22" s="10" t="str">
        <f>+VLOOKUP($B22,Gesamt!$A$5:$G$290,6,FALSE)</f>
        <v>36,00</v>
      </c>
      <c r="H22" s="10" t="str">
        <f>+VLOOKUP($B22,Gesamt!$A$5:$H$290,7,FALSE)</f>
        <v>35,72</v>
      </c>
      <c r="I22" s="10" t="str">
        <f>+VLOOKUP($B22,Gesamt!$A$5:$I$290,8,FALSE)</f>
        <v>36,65</v>
      </c>
      <c r="J22" s="10">
        <f>+VLOOKUP($B22,Gesamt!$A$5:$Q$290,9,FALSE)</f>
        <v>0</v>
      </c>
      <c r="K22" s="10">
        <f>+VLOOKUP($B22,Gesamt!$A$5:$Q$290,10,FALSE)</f>
        <v>0</v>
      </c>
      <c r="L22" s="10">
        <f>+VLOOKUP($B22,Gesamt!$A$5:$Q$290,11,FALSE)</f>
        <v>0</v>
      </c>
      <c r="M22" s="10">
        <f>+VLOOKUP($B22,Gesamt!$A$5:$Q$290,12,FALSE)</f>
        <v>0</v>
      </c>
      <c r="N22" s="10">
        <f>+VLOOKUP($B22,Gesamt!$A$5:$Q$290,13,FALSE)</f>
        <v>0</v>
      </c>
      <c r="O22" s="10">
        <f>+VLOOKUP($B22,Gesamt!$A$5:$Q$290,14,FALSE)</f>
        <v>0</v>
      </c>
      <c r="P22" s="10">
        <f>+VLOOKUP($B22,Gesamt!$A$5:$Q$290,15,FALSE)</f>
        <v>0</v>
      </c>
      <c r="Q22" s="10">
        <f>+VLOOKUP($B22,Gesamt!$A$5:$Q$290,16,FALSE)</f>
        <v>0</v>
      </c>
      <c r="R22" s="10">
        <f t="shared" si="1"/>
        <v>143.8</v>
      </c>
      <c r="S22" s="8">
        <f t="shared" si="2"/>
        <v>-143.8</v>
      </c>
    </row>
    <row r="23" spans="1:19" ht="12.75">
      <c r="A23" s="1">
        <f>IF(R23&gt;0,RANK(S23,S:S),0)</f>
        <v>16</v>
      </c>
      <c r="B23" s="6">
        <v>341</v>
      </c>
      <c r="C23" s="2" t="str">
        <f>+VLOOKUP($B23,Gesamt!$A$5:$D$290,2,FALSE)</f>
        <v>Lammers</v>
      </c>
      <c r="D23" s="2" t="str">
        <f>+VLOOKUP($B23,Gesamt!$A$5:$D$290,3,FALSE)</f>
        <v>Laura</v>
      </c>
      <c r="E23" s="1" t="str">
        <f>+VLOOKUP($B23,Gesamt!$A$5:$D$290,4,FALSE)</f>
        <v>Havixbeck</v>
      </c>
      <c r="F23" s="10" t="str">
        <f>+VLOOKUP($B23,Gesamt!$A$5:$F$290,5,FALSE)</f>
        <v>35,64</v>
      </c>
      <c r="G23" s="10" t="str">
        <f>+VLOOKUP($B23,Gesamt!$A$5:$G$290,6,FALSE)</f>
        <v>36,19</v>
      </c>
      <c r="H23" s="10" t="str">
        <f>+VLOOKUP($B23,Gesamt!$A$5:$H$290,7,FALSE)</f>
        <v>35,75</v>
      </c>
      <c r="I23" s="10" t="str">
        <f>+VLOOKUP($B23,Gesamt!$A$5:$I$290,8,FALSE)</f>
        <v>36,24</v>
      </c>
      <c r="J23" s="10">
        <f>+VLOOKUP($B23,Gesamt!$A$5:$Q$290,9,FALSE)</f>
        <v>0</v>
      </c>
      <c r="K23" s="10">
        <f>+VLOOKUP($B23,Gesamt!$A$5:$Q$290,10,FALSE)</f>
        <v>0</v>
      </c>
      <c r="L23" s="10">
        <f>+VLOOKUP($B23,Gesamt!$A$5:$Q$290,11,FALSE)</f>
        <v>0</v>
      </c>
      <c r="M23" s="10">
        <f>+VLOOKUP($B23,Gesamt!$A$5:$Q$290,12,FALSE)</f>
        <v>0</v>
      </c>
      <c r="N23" s="10">
        <f>+VLOOKUP($B23,Gesamt!$A$5:$Q$290,13,FALSE)</f>
        <v>0</v>
      </c>
      <c r="O23" s="10">
        <f>+VLOOKUP($B23,Gesamt!$A$5:$Q$290,14,FALSE)</f>
        <v>0</v>
      </c>
      <c r="P23" s="10">
        <f>+VLOOKUP($B23,Gesamt!$A$5:$Q$290,15,FALSE)</f>
        <v>0</v>
      </c>
      <c r="Q23" s="10">
        <f>+VLOOKUP($B23,Gesamt!$A$5:$Q$290,16,FALSE)</f>
        <v>0</v>
      </c>
      <c r="R23" s="10">
        <f t="shared" si="1"/>
        <v>143.82</v>
      </c>
      <c r="S23" s="8">
        <f t="shared" si="2"/>
        <v>-143.82</v>
      </c>
    </row>
    <row r="24" spans="1:19" ht="12.75">
      <c r="A24" s="1">
        <f>IF(R24&gt;0,RANK(S24,S:S),0)</f>
        <v>17</v>
      </c>
      <c r="B24" s="6">
        <v>352</v>
      </c>
      <c r="C24" s="2" t="str">
        <f>+VLOOKUP($B24,Gesamt!$A$5:$D$290,2,FALSE)</f>
        <v>Gößling</v>
      </c>
      <c r="D24" s="2" t="str">
        <f>+VLOOKUP($B24,Gesamt!$A$5:$D$290,3,FALSE)</f>
        <v>Jule</v>
      </c>
      <c r="E24" s="1" t="str">
        <f>+VLOOKUP($B24,Gesamt!$A$5:$D$290,4,FALSE)</f>
        <v>Mettingen</v>
      </c>
      <c r="F24" s="10" t="str">
        <f>+VLOOKUP($B24,Gesamt!$A$5:$F$290,5,FALSE)</f>
        <v>36,15</v>
      </c>
      <c r="G24" s="10" t="str">
        <f>+VLOOKUP($B24,Gesamt!$A$5:$G$290,6,FALSE)</f>
        <v>35,69</v>
      </c>
      <c r="H24" s="10" t="str">
        <f>+VLOOKUP($B24,Gesamt!$A$5:$H$290,7,FALSE)</f>
        <v>36,45</v>
      </c>
      <c r="I24" s="10" t="str">
        <f>+VLOOKUP($B24,Gesamt!$A$5:$I$290,8,FALSE)</f>
        <v>35,54</v>
      </c>
      <c r="J24" s="10">
        <f>+VLOOKUP($B24,Gesamt!$A$5:$Q$290,9,FALSE)</f>
        <v>0</v>
      </c>
      <c r="K24" s="10">
        <f>+VLOOKUP($B24,Gesamt!$A$5:$Q$290,10,FALSE)</f>
        <v>0</v>
      </c>
      <c r="L24" s="10">
        <f>+VLOOKUP($B24,Gesamt!$A$5:$Q$290,11,FALSE)</f>
        <v>0</v>
      </c>
      <c r="M24" s="10">
        <f>+VLOOKUP($B24,Gesamt!$A$5:$Q$290,12,FALSE)</f>
        <v>0</v>
      </c>
      <c r="N24" s="10">
        <f>+VLOOKUP($B24,Gesamt!$A$5:$Q$290,13,FALSE)</f>
        <v>0</v>
      </c>
      <c r="O24" s="10">
        <f>+VLOOKUP($B24,Gesamt!$A$5:$Q$290,14,FALSE)</f>
        <v>0</v>
      </c>
      <c r="P24" s="10">
        <f>+VLOOKUP($B24,Gesamt!$A$5:$Q$290,15,FALSE)</f>
        <v>0</v>
      </c>
      <c r="Q24" s="10">
        <f>+VLOOKUP($B24,Gesamt!$A$5:$Q$290,16,FALSE)</f>
        <v>0</v>
      </c>
      <c r="R24" s="10">
        <f t="shared" si="1"/>
        <v>143.83</v>
      </c>
      <c r="S24" s="8">
        <f t="shared" si="2"/>
        <v>-143.83</v>
      </c>
    </row>
    <row r="25" spans="1:19" ht="12.75">
      <c r="A25" s="1">
        <f>IF(R25&gt;0,RANK(S25,S:S),0)</f>
        <v>18</v>
      </c>
      <c r="B25" s="6">
        <v>337</v>
      </c>
      <c r="C25" s="2" t="str">
        <f>+VLOOKUP($B25,Gesamt!$A$5:$D$290,2,FALSE)</f>
        <v>Näther</v>
      </c>
      <c r="D25" s="2" t="str">
        <f>+VLOOKUP($B25,Gesamt!$A$5:$D$290,3,FALSE)</f>
        <v>Jacqueline</v>
      </c>
      <c r="E25" s="1" t="str">
        <f>+VLOOKUP($B25,Gesamt!$A$5:$D$290,4,FALSE)</f>
        <v>Xanten</v>
      </c>
      <c r="F25" s="10" t="str">
        <f>+VLOOKUP($B25,Gesamt!$A$5:$F$290,5,FALSE)</f>
        <v>36,05</v>
      </c>
      <c r="G25" s="10" t="str">
        <f>+VLOOKUP($B25,Gesamt!$A$5:$G$290,6,FALSE)</f>
        <v>35,53</v>
      </c>
      <c r="H25" s="10" t="str">
        <f>+VLOOKUP($B25,Gesamt!$A$5:$H$290,7,FALSE)</f>
        <v>36,27</v>
      </c>
      <c r="I25" s="10" t="str">
        <f>+VLOOKUP($B25,Gesamt!$A$5:$I$290,8,FALSE)</f>
        <v>36,06</v>
      </c>
      <c r="J25" s="10">
        <f>+VLOOKUP($B25,Gesamt!$A$5:$Q$290,9,FALSE)</f>
        <v>0</v>
      </c>
      <c r="K25" s="10">
        <f>+VLOOKUP($B25,Gesamt!$A$5:$Q$290,10,FALSE)</f>
        <v>0</v>
      </c>
      <c r="L25" s="10">
        <f>+VLOOKUP($B25,Gesamt!$A$5:$Q$290,11,FALSE)</f>
        <v>0</v>
      </c>
      <c r="M25" s="10">
        <f>+VLOOKUP($B25,Gesamt!$A$5:$Q$290,12,FALSE)</f>
        <v>0</v>
      </c>
      <c r="N25" s="10">
        <f>+VLOOKUP($B25,Gesamt!$A$5:$Q$290,13,FALSE)</f>
        <v>0</v>
      </c>
      <c r="O25" s="10">
        <f>+VLOOKUP($B25,Gesamt!$A$5:$Q$290,14,FALSE)</f>
        <v>0</v>
      </c>
      <c r="P25" s="10">
        <f>+VLOOKUP($B25,Gesamt!$A$5:$Q$290,15,FALSE)</f>
        <v>0</v>
      </c>
      <c r="Q25" s="10">
        <f>+VLOOKUP($B25,Gesamt!$A$5:$Q$290,16,FALSE)</f>
        <v>0</v>
      </c>
      <c r="R25" s="10">
        <f t="shared" si="1"/>
        <v>143.91</v>
      </c>
      <c r="S25" s="8">
        <f t="shared" si="2"/>
        <v>-143.91</v>
      </c>
    </row>
    <row r="26" spans="1:19" ht="12.75">
      <c r="A26" s="1">
        <f>IF(R26&gt;0,RANK(S26,S:S),0)</f>
        <v>19</v>
      </c>
      <c r="B26" s="6">
        <v>330</v>
      </c>
      <c r="C26" s="2" t="str">
        <f>+VLOOKUP($B26,Gesamt!$A$5:$D$290,2,FALSE)</f>
        <v>Wetter</v>
      </c>
      <c r="D26" s="2" t="str">
        <f>+VLOOKUP($B26,Gesamt!$A$5:$D$290,3,FALSE)</f>
        <v>Sebastian</v>
      </c>
      <c r="E26" s="1" t="str">
        <f>+VLOOKUP($B26,Gesamt!$A$5:$D$290,4,FALSE)</f>
        <v>Billerbeck</v>
      </c>
      <c r="F26" s="10" t="str">
        <f>+VLOOKUP($B26,Gesamt!$A$5:$F$290,5,FALSE)</f>
        <v>36,22</v>
      </c>
      <c r="G26" s="10" t="str">
        <f>+VLOOKUP($B26,Gesamt!$A$5:$G$290,6,FALSE)</f>
        <v>35,46</v>
      </c>
      <c r="H26" s="10" t="str">
        <f>+VLOOKUP($B26,Gesamt!$A$5:$H$290,7,FALSE)</f>
        <v>36,49</v>
      </c>
      <c r="I26" s="10" t="str">
        <f>+VLOOKUP($B26,Gesamt!$A$5:$I$290,8,FALSE)</f>
        <v>35,83</v>
      </c>
      <c r="J26" s="10">
        <f>+VLOOKUP($B26,Gesamt!$A$5:$Q$290,9,FALSE)</f>
        <v>0</v>
      </c>
      <c r="K26" s="10">
        <f>+VLOOKUP($B26,Gesamt!$A$5:$Q$290,10,FALSE)</f>
        <v>0</v>
      </c>
      <c r="L26" s="10">
        <f>+VLOOKUP($B26,Gesamt!$A$5:$Q$290,11,FALSE)</f>
        <v>0</v>
      </c>
      <c r="M26" s="10">
        <f>+VLOOKUP($B26,Gesamt!$A$5:$Q$290,12,FALSE)</f>
        <v>0</v>
      </c>
      <c r="N26" s="10">
        <f>+VLOOKUP($B26,Gesamt!$A$5:$Q$290,13,FALSE)</f>
        <v>0</v>
      </c>
      <c r="O26" s="10">
        <f>+VLOOKUP($B26,Gesamt!$A$5:$Q$290,14,FALSE)</f>
        <v>0</v>
      </c>
      <c r="P26" s="10">
        <f>+VLOOKUP($B26,Gesamt!$A$5:$Q$290,15,FALSE)</f>
        <v>0</v>
      </c>
      <c r="Q26" s="10">
        <f>+VLOOKUP($B26,Gesamt!$A$5:$Q$290,16,FALSE)</f>
        <v>0</v>
      </c>
      <c r="R26" s="10">
        <f t="shared" si="1"/>
        <v>144</v>
      </c>
      <c r="S26" s="8">
        <f t="shared" si="2"/>
        <v>-144</v>
      </c>
    </row>
    <row r="27" spans="1:19" ht="12.75">
      <c r="A27" s="1">
        <f>IF(R27&gt;0,RANK(S27,S:S),0)</f>
        <v>20</v>
      </c>
      <c r="B27" s="6">
        <v>305</v>
      </c>
      <c r="C27" s="2" t="str">
        <f>+VLOOKUP($B27,Gesamt!$A$5:$D$290,2,FALSE)</f>
        <v>Schnatz</v>
      </c>
      <c r="D27" s="2" t="str">
        <f>+VLOOKUP($B27,Gesamt!$A$5:$D$290,3,FALSE)</f>
        <v>Christoph</v>
      </c>
      <c r="E27" s="1" t="str">
        <f>+VLOOKUP($B27,Gesamt!$A$5:$D$290,4,FALSE)</f>
        <v>Rheine</v>
      </c>
      <c r="F27" s="10" t="str">
        <f>+VLOOKUP($B27,Gesamt!$A$5:$F$290,5,FALSE)</f>
        <v>35,70</v>
      </c>
      <c r="G27" s="10" t="str">
        <f>+VLOOKUP($B27,Gesamt!$A$5:$G$290,6,FALSE)</f>
        <v>36,29</v>
      </c>
      <c r="H27" s="10" t="str">
        <f>+VLOOKUP($B27,Gesamt!$A$5:$H$290,7,FALSE)</f>
        <v>35,43</v>
      </c>
      <c r="I27" s="10" t="str">
        <f>+VLOOKUP($B27,Gesamt!$A$5:$I$290,8,FALSE)</f>
        <v>36,63</v>
      </c>
      <c r="J27" s="10">
        <f>+VLOOKUP($B27,Gesamt!$A$5:$Q$290,9,FALSE)</f>
        <v>0</v>
      </c>
      <c r="K27" s="10">
        <f>+VLOOKUP($B27,Gesamt!$A$5:$Q$290,10,FALSE)</f>
        <v>0</v>
      </c>
      <c r="L27" s="10">
        <f>+VLOOKUP($B27,Gesamt!$A$5:$Q$290,11,FALSE)</f>
        <v>0</v>
      </c>
      <c r="M27" s="10">
        <f>+VLOOKUP($B27,Gesamt!$A$5:$Q$290,12,FALSE)</f>
        <v>0</v>
      </c>
      <c r="N27" s="10">
        <f>+VLOOKUP($B27,Gesamt!$A$5:$Q$290,13,FALSE)</f>
        <v>0</v>
      </c>
      <c r="O27" s="10">
        <f>+VLOOKUP($B27,Gesamt!$A$5:$Q$290,14,FALSE)</f>
        <v>0</v>
      </c>
      <c r="P27" s="10">
        <f>+VLOOKUP($B27,Gesamt!$A$5:$Q$290,15,FALSE)</f>
        <v>0</v>
      </c>
      <c r="Q27" s="10">
        <f>+VLOOKUP($B27,Gesamt!$A$5:$Q$290,16,FALSE)</f>
        <v>0</v>
      </c>
      <c r="R27" s="10">
        <f t="shared" si="1"/>
        <v>144.05</v>
      </c>
      <c r="S27" s="8">
        <f t="shared" si="2"/>
        <v>-144.05</v>
      </c>
    </row>
    <row r="28" spans="1:19" ht="12.75">
      <c r="A28" s="1">
        <f>IF(R28&gt;0,RANK(S28,S:S),0)</f>
        <v>21</v>
      </c>
      <c r="B28" s="6">
        <v>314</v>
      </c>
      <c r="C28" s="2" t="str">
        <f>+VLOOKUP($B28,Gesamt!$A$5:$D$290,2,FALSE)</f>
        <v>Westermann</v>
      </c>
      <c r="D28" s="2" t="str">
        <f>+VLOOKUP($B28,Gesamt!$A$5:$D$290,3,FALSE)</f>
        <v>Désirée</v>
      </c>
      <c r="E28" s="1" t="str">
        <f>+VLOOKUP($B28,Gesamt!$A$5:$D$290,4,FALSE)</f>
        <v>Overath</v>
      </c>
      <c r="F28" s="10" t="str">
        <f>+VLOOKUP($B28,Gesamt!$A$5:$F$290,5,FALSE)</f>
        <v>36,24</v>
      </c>
      <c r="G28" s="10" t="str">
        <f>+VLOOKUP($B28,Gesamt!$A$5:$G$290,6,FALSE)</f>
        <v>35,70</v>
      </c>
      <c r="H28" s="10" t="str">
        <f>+VLOOKUP($B28,Gesamt!$A$5:$H$290,7,FALSE)</f>
        <v>36,26</v>
      </c>
      <c r="I28" s="10" t="str">
        <f>+VLOOKUP($B28,Gesamt!$A$5:$I$290,8,FALSE)</f>
        <v>35,89</v>
      </c>
      <c r="J28" s="10">
        <f>+VLOOKUP($B28,Gesamt!$A$5:$Q$290,9,FALSE)</f>
        <v>0</v>
      </c>
      <c r="K28" s="10">
        <f>+VLOOKUP($B28,Gesamt!$A$5:$Q$290,10,FALSE)</f>
        <v>0</v>
      </c>
      <c r="L28" s="10">
        <f>+VLOOKUP($B28,Gesamt!$A$5:$Q$290,11,FALSE)</f>
        <v>0</v>
      </c>
      <c r="M28" s="10">
        <f>+VLOOKUP($B28,Gesamt!$A$5:$Q$290,12,FALSE)</f>
        <v>0</v>
      </c>
      <c r="N28" s="10">
        <f>+VLOOKUP($B28,Gesamt!$A$5:$Q$290,13,FALSE)</f>
        <v>0</v>
      </c>
      <c r="O28" s="10">
        <f>+VLOOKUP($B28,Gesamt!$A$5:$Q$290,14,FALSE)</f>
        <v>0</v>
      </c>
      <c r="P28" s="10">
        <f>+VLOOKUP($B28,Gesamt!$A$5:$Q$290,15,FALSE)</f>
        <v>0</v>
      </c>
      <c r="Q28" s="10">
        <f>+VLOOKUP($B28,Gesamt!$A$5:$Q$290,16,FALSE)</f>
        <v>0</v>
      </c>
      <c r="R28" s="10">
        <f t="shared" si="1"/>
        <v>144.09</v>
      </c>
      <c r="S28" s="8">
        <f t="shared" si="2"/>
        <v>-144.09</v>
      </c>
    </row>
    <row r="29" spans="1:19" ht="12.75">
      <c r="A29" s="1">
        <f>IF(R29&gt;0,RANK(S29,S:S),0)</f>
        <v>22</v>
      </c>
      <c r="B29" s="6">
        <v>346</v>
      </c>
      <c r="C29" s="2" t="str">
        <f>+VLOOKUP($B29,Gesamt!$A$5:$D$290,2,FALSE)</f>
        <v>Gansweid</v>
      </c>
      <c r="D29" s="2" t="str">
        <f>+VLOOKUP($B29,Gesamt!$A$5:$D$290,3,FALSE)</f>
        <v>Lisa</v>
      </c>
      <c r="E29" s="1" t="str">
        <f>+VLOOKUP($B29,Gesamt!$A$5:$D$290,4,FALSE)</f>
        <v>Viersen</v>
      </c>
      <c r="F29" s="10" t="str">
        <f>+VLOOKUP($B29,Gesamt!$A$5:$F$290,5,FALSE)</f>
        <v>36,36</v>
      </c>
      <c r="G29" s="10" t="str">
        <f>+VLOOKUP($B29,Gesamt!$A$5:$G$290,6,FALSE)</f>
        <v>35,78</v>
      </c>
      <c r="H29" s="10" t="str">
        <f>+VLOOKUP($B29,Gesamt!$A$5:$H$290,7,FALSE)</f>
        <v>36,19</v>
      </c>
      <c r="I29" s="10" t="str">
        <f>+VLOOKUP($B29,Gesamt!$A$5:$I$290,8,FALSE)</f>
        <v>35,79</v>
      </c>
      <c r="J29" s="10">
        <f>+VLOOKUP($B29,Gesamt!$A$5:$Q$290,9,FALSE)</f>
        <v>0</v>
      </c>
      <c r="K29" s="10">
        <f>+VLOOKUP($B29,Gesamt!$A$5:$Q$290,10,FALSE)</f>
        <v>0</v>
      </c>
      <c r="L29" s="10">
        <f>+VLOOKUP($B29,Gesamt!$A$5:$Q$290,11,FALSE)</f>
        <v>0</v>
      </c>
      <c r="M29" s="10">
        <f>+VLOOKUP($B29,Gesamt!$A$5:$Q$290,12,FALSE)</f>
        <v>0</v>
      </c>
      <c r="N29" s="10">
        <f>+VLOOKUP($B29,Gesamt!$A$5:$Q$290,13,FALSE)</f>
        <v>0</v>
      </c>
      <c r="O29" s="10">
        <f>+VLOOKUP($B29,Gesamt!$A$5:$Q$290,14,FALSE)</f>
        <v>0</v>
      </c>
      <c r="P29" s="10">
        <f>+VLOOKUP($B29,Gesamt!$A$5:$Q$290,15,FALSE)</f>
        <v>0</v>
      </c>
      <c r="Q29" s="10">
        <f>+VLOOKUP($B29,Gesamt!$A$5:$Q$290,16,FALSE)</f>
        <v>0</v>
      </c>
      <c r="R29" s="10">
        <f t="shared" si="1"/>
        <v>144.12</v>
      </c>
      <c r="S29" s="8">
        <f t="shared" si="2"/>
        <v>-144.12</v>
      </c>
    </row>
    <row r="30" spans="1:19" ht="12.75">
      <c r="A30" s="1">
        <f>IF(R30&gt;0,RANK(S30,S:S),0)</f>
        <v>23</v>
      </c>
      <c r="B30" s="6">
        <v>318</v>
      </c>
      <c r="C30" s="2" t="str">
        <f>+VLOOKUP($B30,Gesamt!$A$5:$D$290,2,FALSE)</f>
        <v>Honscha</v>
      </c>
      <c r="D30" s="2" t="str">
        <f>+VLOOKUP($B30,Gesamt!$A$5:$D$290,3,FALSE)</f>
        <v>Mara</v>
      </c>
      <c r="E30" s="1" t="str">
        <f>+VLOOKUP($B30,Gesamt!$A$5:$D$290,4,FALSE)</f>
        <v>Simmerath</v>
      </c>
      <c r="F30" s="10" t="str">
        <f>+VLOOKUP($B30,Gesamt!$A$5:$F$290,5,FALSE)</f>
        <v>36,29</v>
      </c>
      <c r="G30" s="10" t="str">
        <f>+VLOOKUP($B30,Gesamt!$A$5:$G$290,6,FALSE)</f>
        <v>35,58</v>
      </c>
      <c r="H30" s="10" t="str">
        <f>+VLOOKUP($B30,Gesamt!$A$5:$H$290,7,FALSE)</f>
        <v>36,33</v>
      </c>
      <c r="I30" s="10" t="str">
        <f>+VLOOKUP($B30,Gesamt!$A$5:$I$290,8,FALSE)</f>
        <v>35,93</v>
      </c>
      <c r="J30" s="10">
        <f>+VLOOKUP($B30,Gesamt!$A$5:$Q$290,9,FALSE)</f>
        <v>0</v>
      </c>
      <c r="K30" s="10">
        <f>+VLOOKUP($B30,Gesamt!$A$5:$Q$290,10,FALSE)</f>
        <v>0</v>
      </c>
      <c r="L30" s="10">
        <f>+VLOOKUP($B30,Gesamt!$A$5:$Q$290,11,FALSE)</f>
        <v>0</v>
      </c>
      <c r="M30" s="10">
        <f>+VLOOKUP($B30,Gesamt!$A$5:$Q$290,12,FALSE)</f>
        <v>0</v>
      </c>
      <c r="N30" s="10">
        <f>+VLOOKUP($B30,Gesamt!$A$5:$Q$290,13,FALSE)</f>
        <v>0</v>
      </c>
      <c r="O30" s="10">
        <f>+VLOOKUP($B30,Gesamt!$A$5:$Q$290,14,FALSE)</f>
        <v>0</v>
      </c>
      <c r="P30" s="10">
        <f>+VLOOKUP($B30,Gesamt!$A$5:$Q$290,15,FALSE)</f>
        <v>0</v>
      </c>
      <c r="Q30" s="10">
        <f>+VLOOKUP($B30,Gesamt!$A$5:$Q$290,16,FALSE)</f>
        <v>0</v>
      </c>
      <c r="R30" s="10">
        <f t="shared" si="1"/>
        <v>144.13</v>
      </c>
      <c r="S30" s="8">
        <f t="shared" si="2"/>
        <v>-144.13</v>
      </c>
    </row>
    <row r="31" spans="1:19" ht="12.75">
      <c r="A31" s="1">
        <f>IF(R31&gt;0,RANK(S31,S:S),0)</f>
        <v>24</v>
      </c>
      <c r="B31" s="6">
        <v>328</v>
      </c>
      <c r="C31" s="2" t="str">
        <f>+VLOOKUP($B31,Gesamt!$A$5:$D$290,2,FALSE)</f>
        <v>Müller</v>
      </c>
      <c r="D31" s="2" t="str">
        <f>+VLOOKUP($B31,Gesamt!$A$5:$D$290,3,FALSE)</f>
        <v>Leon</v>
      </c>
      <c r="E31" s="1" t="str">
        <f>+VLOOKUP($B31,Gesamt!$A$5:$D$290,4,FALSE)</f>
        <v>Kerpen</v>
      </c>
      <c r="F31" s="10" t="str">
        <f>+VLOOKUP($B31,Gesamt!$A$5:$F$290,5,FALSE)</f>
        <v>35,48</v>
      </c>
      <c r="G31" s="10" t="str">
        <f>+VLOOKUP($B31,Gesamt!$A$5:$G$290,6,FALSE)</f>
        <v>36,46</v>
      </c>
      <c r="H31" s="10" t="str">
        <f>+VLOOKUP($B31,Gesamt!$A$5:$H$290,7,FALSE)</f>
        <v>35,79</v>
      </c>
      <c r="I31" s="10" t="str">
        <f>+VLOOKUP($B31,Gesamt!$A$5:$I$290,8,FALSE)</f>
        <v>36,51</v>
      </c>
      <c r="J31" s="10">
        <f>+VLOOKUP($B31,Gesamt!$A$5:$Q$290,9,FALSE)</f>
        <v>0</v>
      </c>
      <c r="K31" s="10">
        <f>+VLOOKUP($B31,Gesamt!$A$5:$Q$290,10,FALSE)</f>
        <v>0</v>
      </c>
      <c r="L31" s="10">
        <f>+VLOOKUP($B31,Gesamt!$A$5:$Q$290,11,FALSE)</f>
        <v>0</v>
      </c>
      <c r="M31" s="10">
        <f>+VLOOKUP($B31,Gesamt!$A$5:$Q$290,12,FALSE)</f>
        <v>0</v>
      </c>
      <c r="N31" s="10">
        <f>+VLOOKUP($B31,Gesamt!$A$5:$Q$290,13,FALSE)</f>
        <v>0</v>
      </c>
      <c r="O31" s="10">
        <f>+VLOOKUP($B31,Gesamt!$A$5:$Q$290,14,FALSE)</f>
        <v>0</v>
      </c>
      <c r="P31" s="10">
        <f>+VLOOKUP($B31,Gesamt!$A$5:$Q$290,15,FALSE)</f>
        <v>0</v>
      </c>
      <c r="Q31" s="10">
        <f>+VLOOKUP($B31,Gesamt!$A$5:$Q$290,16,FALSE)</f>
        <v>0</v>
      </c>
      <c r="R31" s="10">
        <f t="shared" si="1"/>
        <v>144.24</v>
      </c>
      <c r="S31" s="8">
        <f t="shared" si="2"/>
        <v>-144.24</v>
      </c>
    </row>
    <row r="32" spans="1:19" ht="12.75">
      <c r="A32" s="1">
        <f>IF(R32&gt;0,RANK(S32,S:S),0)</f>
        <v>25</v>
      </c>
      <c r="B32" s="6">
        <v>329</v>
      </c>
      <c r="C32" s="2" t="str">
        <f>+VLOOKUP($B32,Gesamt!$A$5:$D$290,2,FALSE)</f>
        <v>Claus</v>
      </c>
      <c r="D32" s="2" t="str">
        <f>+VLOOKUP($B32,Gesamt!$A$5:$D$290,3,FALSE)</f>
        <v>Maik</v>
      </c>
      <c r="E32" s="1" t="str">
        <f>+VLOOKUP($B32,Gesamt!$A$5:$D$290,4,FALSE)</f>
        <v>Bergkamen</v>
      </c>
      <c r="F32" s="10" t="str">
        <f>+VLOOKUP($B32,Gesamt!$A$5:$F$290,5,FALSE)</f>
        <v>36,42</v>
      </c>
      <c r="G32" s="10" t="str">
        <f>+VLOOKUP($B32,Gesamt!$A$5:$G$290,6,FALSE)</f>
        <v>35,52</v>
      </c>
      <c r="H32" s="10" t="str">
        <f>+VLOOKUP($B32,Gesamt!$A$5:$H$290,7,FALSE)</f>
        <v>36,49</v>
      </c>
      <c r="I32" s="10" t="str">
        <f>+VLOOKUP($B32,Gesamt!$A$5:$I$290,8,FALSE)</f>
        <v>35,82</v>
      </c>
      <c r="J32" s="10">
        <f>+VLOOKUP($B32,Gesamt!$A$5:$Q$290,9,FALSE)</f>
        <v>0</v>
      </c>
      <c r="K32" s="10">
        <f>+VLOOKUP($B32,Gesamt!$A$5:$Q$290,10,FALSE)</f>
        <v>0</v>
      </c>
      <c r="L32" s="10">
        <f>+VLOOKUP($B32,Gesamt!$A$5:$Q$290,11,FALSE)</f>
        <v>0</v>
      </c>
      <c r="M32" s="10">
        <f>+VLOOKUP($B32,Gesamt!$A$5:$Q$290,12,FALSE)</f>
        <v>0</v>
      </c>
      <c r="N32" s="10">
        <f>+VLOOKUP($B32,Gesamt!$A$5:$Q$290,13,FALSE)</f>
        <v>0</v>
      </c>
      <c r="O32" s="10">
        <f>+VLOOKUP($B32,Gesamt!$A$5:$Q$290,14,FALSE)</f>
        <v>0</v>
      </c>
      <c r="P32" s="10">
        <f>+VLOOKUP($B32,Gesamt!$A$5:$Q$290,15,FALSE)</f>
        <v>0</v>
      </c>
      <c r="Q32" s="10">
        <f>+VLOOKUP($B32,Gesamt!$A$5:$Q$290,16,FALSE)</f>
        <v>0</v>
      </c>
      <c r="R32" s="10">
        <f t="shared" si="1"/>
        <v>144.25</v>
      </c>
      <c r="S32" s="8">
        <f t="shared" si="2"/>
        <v>-144.25</v>
      </c>
    </row>
    <row r="33" spans="1:19" ht="12.75">
      <c r="A33" s="1">
        <f>IF(R33&gt;0,RANK(S33,S:S),0)</f>
        <v>26</v>
      </c>
      <c r="B33" s="6">
        <v>334</v>
      </c>
      <c r="C33" s="2" t="str">
        <f>+VLOOKUP($B33,Gesamt!$A$5:$D$290,2,FALSE)</f>
        <v>Dircks</v>
      </c>
      <c r="D33" s="2" t="str">
        <f>+VLOOKUP($B33,Gesamt!$A$5:$D$290,3,FALSE)</f>
        <v>Michaela</v>
      </c>
      <c r="E33" s="1" t="str">
        <f>+VLOOKUP($B33,Gesamt!$A$5:$D$290,4,FALSE)</f>
        <v>Billerbeck</v>
      </c>
      <c r="F33" s="10" t="str">
        <f>+VLOOKUP($B33,Gesamt!$A$5:$F$290,5,FALSE)</f>
        <v>35,85</v>
      </c>
      <c r="G33" s="10" t="str">
        <f>+VLOOKUP($B33,Gesamt!$A$5:$G$290,6,FALSE)</f>
        <v>36,30</v>
      </c>
      <c r="H33" s="10" t="str">
        <f>+VLOOKUP($B33,Gesamt!$A$5:$H$290,7,FALSE)</f>
        <v>35,81</v>
      </c>
      <c r="I33" s="10" t="str">
        <f>+VLOOKUP($B33,Gesamt!$A$5:$I$290,8,FALSE)</f>
        <v>36,30</v>
      </c>
      <c r="J33" s="10">
        <f>+VLOOKUP($B33,Gesamt!$A$5:$Q$290,9,FALSE)</f>
        <v>0</v>
      </c>
      <c r="K33" s="10">
        <f>+VLOOKUP($B33,Gesamt!$A$5:$Q$290,10,FALSE)</f>
        <v>0</v>
      </c>
      <c r="L33" s="10">
        <f>+VLOOKUP($B33,Gesamt!$A$5:$Q$290,11,FALSE)</f>
        <v>0</v>
      </c>
      <c r="M33" s="10">
        <f>+VLOOKUP($B33,Gesamt!$A$5:$Q$290,12,FALSE)</f>
        <v>0</v>
      </c>
      <c r="N33" s="10">
        <f>+VLOOKUP($B33,Gesamt!$A$5:$Q$290,13,FALSE)</f>
        <v>0</v>
      </c>
      <c r="O33" s="10">
        <f>+VLOOKUP($B33,Gesamt!$A$5:$Q$290,14,FALSE)</f>
        <v>0</v>
      </c>
      <c r="P33" s="10">
        <f>+VLOOKUP($B33,Gesamt!$A$5:$Q$290,15,FALSE)</f>
        <v>0</v>
      </c>
      <c r="Q33" s="10">
        <f>+VLOOKUP($B33,Gesamt!$A$5:$Q$290,16,FALSE)</f>
        <v>0</v>
      </c>
      <c r="R33" s="10">
        <f t="shared" si="1"/>
        <v>144.26</v>
      </c>
      <c r="S33" s="8">
        <f t="shared" si="2"/>
        <v>-144.26</v>
      </c>
    </row>
    <row r="34" spans="1:19" ht="12.75">
      <c r="A34" s="1">
        <f>IF(R34&gt;0,RANK(S34,S:S),0)</f>
        <v>27</v>
      </c>
      <c r="B34" s="6">
        <v>331</v>
      </c>
      <c r="C34" s="2" t="str">
        <f>+VLOOKUP($B34,Gesamt!$A$5:$D$290,2,FALSE)</f>
        <v>Valtwies</v>
      </c>
      <c r="D34" s="2" t="str">
        <f>+VLOOKUP($B34,Gesamt!$A$5:$D$290,3,FALSE)</f>
        <v>Tom</v>
      </c>
      <c r="E34" s="1" t="str">
        <f>+VLOOKUP($B34,Gesamt!$A$5:$D$290,4,FALSE)</f>
        <v>Havixbeck</v>
      </c>
      <c r="F34" s="10" t="str">
        <f>+VLOOKUP($B34,Gesamt!$A$5:$F$290,5,FALSE)</f>
        <v>35,63</v>
      </c>
      <c r="G34" s="10" t="str">
        <f>+VLOOKUP($B34,Gesamt!$A$5:$G$290,6,FALSE)</f>
        <v>36,47</v>
      </c>
      <c r="H34" s="10" t="str">
        <f>+VLOOKUP($B34,Gesamt!$A$5:$H$290,7,FALSE)</f>
        <v>35,86</v>
      </c>
      <c r="I34" s="10" t="str">
        <f>+VLOOKUP($B34,Gesamt!$A$5:$I$290,8,FALSE)</f>
        <v>36,43</v>
      </c>
      <c r="J34" s="10">
        <f>+VLOOKUP($B34,Gesamt!$A$5:$Q$290,9,FALSE)</f>
        <v>0</v>
      </c>
      <c r="K34" s="10">
        <f>+VLOOKUP($B34,Gesamt!$A$5:$Q$290,10,FALSE)</f>
        <v>0</v>
      </c>
      <c r="L34" s="10">
        <f>+VLOOKUP($B34,Gesamt!$A$5:$Q$290,11,FALSE)</f>
        <v>0</v>
      </c>
      <c r="M34" s="10">
        <f>+VLOOKUP($B34,Gesamt!$A$5:$Q$290,12,FALSE)</f>
        <v>0</v>
      </c>
      <c r="N34" s="10">
        <f>+VLOOKUP($B34,Gesamt!$A$5:$Q$290,13,FALSE)</f>
        <v>0</v>
      </c>
      <c r="O34" s="10">
        <f>+VLOOKUP($B34,Gesamt!$A$5:$Q$290,14,FALSE)</f>
        <v>0</v>
      </c>
      <c r="P34" s="10">
        <f>+VLOOKUP($B34,Gesamt!$A$5:$Q$290,15,FALSE)</f>
        <v>0</v>
      </c>
      <c r="Q34" s="10">
        <f>+VLOOKUP($B34,Gesamt!$A$5:$Q$290,16,FALSE)</f>
        <v>0</v>
      </c>
      <c r="R34" s="10">
        <f t="shared" si="1"/>
        <v>144.39</v>
      </c>
      <c r="S34" s="8">
        <f t="shared" si="2"/>
        <v>-144.39</v>
      </c>
    </row>
    <row r="35" spans="1:19" ht="12.75">
      <c r="A35" s="1">
        <f>IF(R35&gt;0,RANK(S35,S:S),0)</f>
        <v>28</v>
      </c>
      <c r="B35" s="6">
        <v>343</v>
      </c>
      <c r="C35" s="2" t="str">
        <f>+VLOOKUP($B35,Gesamt!$A$5:$D$290,2,FALSE)</f>
        <v>Overwaul</v>
      </c>
      <c r="D35" s="2" t="str">
        <f>+VLOOKUP($B35,Gesamt!$A$5:$D$290,3,FALSE)</f>
        <v>Marius</v>
      </c>
      <c r="E35" s="1" t="str">
        <f>+VLOOKUP($B35,Gesamt!$A$5:$D$290,4,FALSE)</f>
        <v>Havixbeck</v>
      </c>
      <c r="F35" s="10" t="str">
        <f>+VLOOKUP($B35,Gesamt!$A$5:$F$290,5,FALSE)</f>
        <v>35,49</v>
      </c>
      <c r="G35" s="10" t="str">
        <f>+VLOOKUP($B35,Gesamt!$A$5:$G$290,6,FALSE)</f>
        <v>36,66</v>
      </c>
      <c r="H35" s="10" t="str">
        <f>+VLOOKUP($B35,Gesamt!$A$5:$H$290,7,FALSE)</f>
        <v>35,93</v>
      </c>
      <c r="I35" s="10" t="str">
        <f>+VLOOKUP($B35,Gesamt!$A$5:$I$290,8,FALSE)</f>
        <v>36,33</v>
      </c>
      <c r="J35" s="10">
        <f>+VLOOKUP($B35,Gesamt!$A$5:$Q$290,9,FALSE)</f>
        <v>0</v>
      </c>
      <c r="K35" s="10">
        <f>+VLOOKUP($B35,Gesamt!$A$5:$Q$290,10,FALSE)</f>
        <v>0</v>
      </c>
      <c r="L35" s="10">
        <f>+VLOOKUP($B35,Gesamt!$A$5:$Q$290,11,FALSE)</f>
        <v>0</v>
      </c>
      <c r="M35" s="10">
        <f>+VLOOKUP($B35,Gesamt!$A$5:$Q$290,12,FALSE)</f>
        <v>0</v>
      </c>
      <c r="N35" s="10">
        <f>+VLOOKUP($B35,Gesamt!$A$5:$Q$290,13,FALSE)</f>
        <v>0</v>
      </c>
      <c r="O35" s="10">
        <f>+VLOOKUP($B35,Gesamt!$A$5:$Q$290,14,FALSE)</f>
        <v>0</v>
      </c>
      <c r="P35" s="10">
        <f>+VLOOKUP($B35,Gesamt!$A$5:$Q$290,15,FALSE)</f>
        <v>0</v>
      </c>
      <c r="Q35" s="10">
        <f>+VLOOKUP($B35,Gesamt!$A$5:$Q$290,16,FALSE)</f>
        <v>0</v>
      </c>
      <c r="R35" s="10">
        <f t="shared" si="1"/>
        <v>144.41</v>
      </c>
      <c r="S35" s="8">
        <f t="shared" si="2"/>
        <v>-144.41</v>
      </c>
    </row>
    <row r="36" spans="1:19" ht="12.75">
      <c r="A36" s="1">
        <f>IF(R36&gt;0,RANK(S36,S:S),0)</f>
        <v>29</v>
      </c>
      <c r="B36" s="6">
        <v>332</v>
      </c>
      <c r="C36" s="2" t="str">
        <f>+VLOOKUP($B36,Gesamt!$A$5:$D$290,2,FALSE)</f>
        <v>Mountain</v>
      </c>
      <c r="D36" s="2" t="str">
        <f>+VLOOKUP($B36,Gesamt!$A$5:$D$290,3,FALSE)</f>
        <v>Angelique</v>
      </c>
      <c r="E36" s="1" t="str">
        <f>+VLOOKUP($B36,Gesamt!$A$5:$D$290,4,FALSE)</f>
        <v>Bergkamen</v>
      </c>
      <c r="F36" s="10" t="str">
        <f>+VLOOKUP($B36,Gesamt!$A$5:$F$290,5,FALSE)</f>
        <v>36,15</v>
      </c>
      <c r="G36" s="10" t="str">
        <f>+VLOOKUP($B36,Gesamt!$A$5:$G$290,6,FALSE)</f>
        <v>35,62</v>
      </c>
      <c r="H36" s="10" t="str">
        <f>+VLOOKUP($B36,Gesamt!$A$5:$H$290,7,FALSE)</f>
        <v>37,11</v>
      </c>
      <c r="I36" s="10" t="str">
        <f>+VLOOKUP($B36,Gesamt!$A$5:$I$290,8,FALSE)</f>
        <v>35,80</v>
      </c>
      <c r="J36" s="10">
        <f>+VLOOKUP($B36,Gesamt!$A$5:$Q$290,9,FALSE)</f>
        <v>0</v>
      </c>
      <c r="K36" s="10">
        <f>+VLOOKUP($B36,Gesamt!$A$5:$Q$290,10,FALSE)</f>
        <v>0</v>
      </c>
      <c r="L36" s="10">
        <f>+VLOOKUP($B36,Gesamt!$A$5:$Q$290,11,FALSE)</f>
        <v>0</v>
      </c>
      <c r="M36" s="10">
        <f>+VLOOKUP($B36,Gesamt!$A$5:$Q$290,12,FALSE)</f>
        <v>0</v>
      </c>
      <c r="N36" s="10">
        <f>+VLOOKUP($B36,Gesamt!$A$5:$Q$290,13,FALSE)</f>
        <v>0</v>
      </c>
      <c r="O36" s="10">
        <f>+VLOOKUP($B36,Gesamt!$A$5:$Q$290,14,FALSE)</f>
        <v>0</v>
      </c>
      <c r="P36" s="10">
        <f>+VLOOKUP($B36,Gesamt!$A$5:$Q$290,15,FALSE)</f>
        <v>0</v>
      </c>
      <c r="Q36" s="10">
        <f>+VLOOKUP($B36,Gesamt!$A$5:$Q$290,16,FALSE)</f>
        <v>0</v>
      </c>
      <c r="R36" s="10">
        <f t="shared" si="1"/>
        <v>144.68</v>
      </c>
      <c r="S36" s="8">
        <f t="shared" si="2"/>
        <v>-144.68</v>
      </c>
    </row>
    <row r="37" spans="1:19" ht="12.75">
      <c r="A37" s="1">
        <f>IF(R37&gt;0,RANK(S37,S:S),0)</f>
        <v>30</v>
      </c>
      <c r="B37" s="6">
        <v>336</v>
      </c>
      <c r="C37" s="2" t="str">
        <f>+VLOOKUP($B37,Gesamt!$A$5:$D$290,2,FALSE)</f>
        <v>Brüggemann</v>
      </c>
      <c r="D37" s="2" t="str">
        <f>+VLOOKUP($B37,Gesamt!$A$5:$D$290,3,FALSE)</f>
        <v>Jenny</v>
      </c>
      <c r="E37" s="1" t="str">
        <f>+VLOOKUP($B37,Gesamt!$A$5:$D$290,4,FALSE)</f>
        <v>Havixbeck</v>
      </c>
      <c r="F37" s="10" t="str">
        <f>+VLOOKUP($B37,Gesamt!$A$5:$F$290,5,FALSE)</f>
        <v>36,04</v>
      </c>
      <c r="G37" s="10" t="str">
        <f>+VLOOKUP($B37,Gesamt!$A$5:$G$290,6,FALSE)</f>
        <v>36,08</v>
      </c>
      <c r="H37" s="10" t="str">
        <f>+VLOOKUP($B37,Gesamt!$A$5:$H$290,7,FALSE)</f>
        <v>36,76</v>
      </c>
      <c r="I37" s="10" t="str">
        <f>+VLOOKUP($B37,Gesamt!$A$5:$I$290,8,FALSE)</f>
        <v>35,81</v>
      </c>
      <c r="J37" s="10">
        <f>+VLOOKUP($B37,Gesamt!$A$5:$Q$290,9,FALSE)</f>
        <v>0</v>
      </c>
      <c r="K37" s="10">
        <f>+VLOOKUP($B37,Gesamt!$A$5:$Q$290,10,FALSE)</f>
        <v>0</v>
      </c>
      <c r="L37" s="10">
        <f>+VLOOKUP($B37,Gesamt!$A$5:$Q$290,11,FALSE)</f>
        <v>0</v>
      </c>
      <c r="M37" s="10">
        <f>+VLOOKUP($B37,Gesamt!$A$5:$Q$290,12,FALSE)</f>
        <v>0</v>
      </c>
      <c r="N37" s="10">
        <f>+VLOOKUP($B37,Gesamt!$A$5:$Q$290,13,FALSE)</f>
        <v>0</v>
      </c>
      <c r="O37" s="10">
        <f>+VLOOKUP($B37,Gesamt!$A$5:$Q$290,14,FALSE)</f>
        <v>0</v>
      </c>
      <c r="P37" s="10">
        <f>+VLOOKUP($B37,Gesamt!$A$5:$Q$290,15,FALSE)</f>
        <v>0</v>
      </c>
      <c r="Q37" s="10">
        <f>+VLOOKUP($B37,Gesamt!$A$5:$Q$290,16,FALSE)</f>
        <v>0</v>
      </c>
      <c r="R37" s="10">
        <f t="shared" si="1"/>
        <v>144.69</v>
      </c>
      <c r="S37" s="8">
        <f t="shared" si="2"/>
        <v>-144.69</v>
      </c>
    </row>
    <row r="38" spans="1:19" ht="12.75">
      <c r="A38" s="1">
        <f>IF(R38&gt;0,RANK(S38,S:S),0)</f>
        <v>31</v>
      </c>
      <c r="B38" s="6">
        <v>309</v>
      </c>
      <c r="C38" s="2" t="str">
        <f>+VLOOKUP($B38,Gesamt!$A$5:$D$290,2,FALSE)</f>
        <v>Stagge</v>
      </c>
      <c r="D38" s="2" t="str">
        <f>+VLOOKUP($B38,Gesamt!$A$5:$D$290,3,FALSE)</f>
        <v>Jonas</v>
      </c>
      <c r="E38" s="1" t="str">
        <f>+VLOOKUP($B38,Gesamt!$A$5:$D$290,4,FALSE)</f>
        <v>Rheine</v>
      </c>
      <c r="F38" s="10" t="str">
        <f>+VLOOKUP($B38,Gesamt!$A$5:$F$290,5,FALSE)</f>
        <v>36,01</v>
      </c>
      <c r="G38" s="10" t="str">
        <f>+VLOOKUP($B38,Gesamt!$A$5:$G$290,6,FALSE)</f>
        <v>36,33</v>
      </c>
      <c r="H38" s="10" t="str">
        <f>+VLOOKUP($B38,Gesamt!$A$5:$H$290,7,FALSE)</f>
        <v>35,99</v>
      </c>
      <c r="I38" s="10" t="str">
        <f>+VLOOKUP($B38,Gesamt!$A$5:$I$290,8,FALSE)</f>
        <v>36,51</v>
      </c>
      <c r="J38" s="10">
        <f>+VLOOKUP($B38,Gesamt!$A$5:$Q$290,9,FALSE)</f>
        <v>0</v>
      </c>
      <c r="K38" s="10">
        <f>+VLOOKUP($B38,Gesamt!$A$5:$Q$290,10,FALSE)</f>
        <v>0</v>
      </c>
      <c r="L38" s="10">
        <f>+VLOOKUP($B38,Gesamt!$A$5:$Q$290,11,FALSE)</f>
        <v>0</v>
      </c>
      <c r="M38" s="10">
        <f>+VLOOKUP($B38,Gesamt!$A$5:$Q$290,12,FALSE)</f>
        <v>0</v>
      </c>
      <c r="N38" s="10">
        <f>+VLOOKUP($B38,Gesamt!$A$5:$Q$290,13,FALSE)</f>
        <v>0</v>
      </c>
      <c r="O38" s="10">
        <f>+VLOOKUP($B38,Gesamt!$A$5:$Q$290,14,FALSE)</f>
        <v>0</v>
      </c>
      <c r="P38" s="10">
        <f>+VLOOKUP($B38,Gesamt!$A$5:$Q$290,15,FALSE)</f>
        <v>0</v>
      </c>
      <c r="Q38" s="10">
        <f>+VLOOKUP($B38,Gesamt!$A$5:$Q$290,16,FALSE)</f>
        <v>0</v>
      </c>
      <c r="R38" s="10">
        <f t="shared" si="1"/>
        <v>144.84</v>
      </c>
      <c r="S38" s="8">
        <f t="shared" si="2"/>
        <v>-144.84</v>
      </c>
    </row>
    <row r="39" spans="1:19" ht="12.75">
      <c r="A39" s="1">
        <f>IF(R39&gt;0,RANK(S39,S:S),0)</f>
        <v>32</v>
      </c>
      <c r="B39" s="6">
        <v>311</v>
      </c>
      <c r="C39" s="2" t="str">
        <f>+VLOOKUP($B39,Gesamt!$A$5:$D$290,2,FALSE)</f>
        <v>Hummels</v>
      </c>
      <c r="D39" s="2" t="str">
        <f>+VLOOKUP($B39,Gesamt!$A$5:$D$290,3,FALSE)</f>
        <v>Melissa</v>
      </c>
      <c r="E39" s="1" t="str">
        <f>+VLOOKUP($B39,Gesamt!$A$5:$D$290,4,FALSE)</f>
        <v>Stromberg</v>
      </c>
      <c r="F39" s="10" t="str">
        <f>+VLOOKUP($B39,Gesamt!$A$5:$F$290,5,FALSE)</f>
        <v>35,96</v>
      </c>
      <c r="G39" s="10" t="str">
        <f>+VLOOKUP($B39,Gesamt!$A$5:$G$290,6,FALSE)</f>
        <v>36,80</v>
      </c>
      <c r="H39" s="10" t="str">
        <f>+VLOOKUP($B39,Gesamt!$A$5:$H$290,7,FALSE)</f>
        <v>35,67</v>
      </c>
      <c r="I39" s="10" t="str">
        <f>+VLOOKUP($B39,Gesamt!$A$5:$I$290,8,FALSE)</f>
        <v>36,42</v>
      </c>
      <c r="J39" s="10">
        <f>+VLOOKUP($B39,Gesamt!$A$5:$Q$290,9,FALSE)</f>
        <v>0</v>
      </c>
      <c r="K39" s="10">
        <f>+VLOOKUP($B39,Gesamt!$A$5:$Q$290,10,FALSE)</f>
        <v>0</v>
      </c>
      <c r="L39" s="10">
        <f>+VLOOKUP($B39,Gesamt!$A$5:$Q$290,11,FALSE)</f>
        <v>0</v>
      </c>
      <c r="M39" s="10">
        <f>+VLOOKUP($B39,Gesamt!$A$5:$Q$290,12,FALSE)</f>
        <v>0</v>
      </c>
      <c r="N39" s="10">
        <f>+VLOOKUP($B39,Gesamt!$A$5:$Q$290,13,FALSE)</f>
        <v>0</v>
      </c>
      <c r="O39" s="10">
        <f>+VLOOKUP($B39,Gesamt!$A$5:$Q$290,14,FALSE)</f>
        <v>0</v>
      </c>
      <c r="P39" s="10">
        <f>+VLOOKUP($B39,Gesamt!$A$5:$Q$290,15,FALSE)</f>
        <v>0</v>
      </c>
      <c r="Q39" s="10">
        <f>+VLOOKUP($B39,Gesamt!$A$5:$Q$290,16,FALSE)</f>
        <v>0</v>
      </c>
      <c r="R39" s="10">
        <f t="shared" si="1"/>
        <v>144.85</v>
      </c>
      <c r="S39" s="8">
        <f t="shared" si="2"/>
        <v>-144.85</v>
      </c>
    </row>
    <row r="40" spans="1:19" ht="12.75">
      <c r="A40" s="1">
        <f>IF(R40&gt;0,RANK(S40,S:S),0)</f>
        <v>33</v>
      </c>
      <c r="B40" s="6">
        <v>333</v>
      </c>
      <c r="C40" s="2" t="str">
        <f>+VLOOKUP($B40,Gesamt!$A$5:$D$290,2,FALSE)</f>
        <v>Lorenz</v>
      </c>
      <c r="D40" s="2" t="str">
        <f>+VLOOKUP($B40,Gesamt!$A$5:$D$290,3,FALSE)</f>
        <v>Lucas</v>
      </c>
      <c r="E40" s="1" t="str">
        <f>+VLOOKUP($B40,Gesamt!$A$5:$D$290,4,FALSE)</f>
        <v>Overath</v>
      </c>
      <c r="F40" s="10" t="str">
        <f>+VLOOKUP($B40,Gesamt!$A$5:$F$290,5,FALSE)</f>
        <v>35,67</v>
      </c>
      <c r="G40" s="10" t="str">
        <f>+VLOOKUP($B40,Gesamt!$A$5:$G$290,6,FALSE)</f>
        <v>36,36</v>
      </c>
      <c r="H40" s="10" t="str">
        <f>+VLOOKUP($B40,Gesamt!$A$5:$H$290,7,FALSE)</f>
        <v>35,96</v>
      </c>
      <c r="I40" s="10" t="str">
        <f>+VLOOKUP($B40,Gesamt!$A$5:$I$290,8,FALSE)</f>
        <v>37,04</v>
      </c>
      <c r="J40" s="10">
        <f>+VLOOKUP($B40,Gesamt!$A$5:$Q$290,9,FALSE)</f>
        <v>0</v>
      </c>
      <c r="K40" s="10">
        <f>+VLOOKUP($B40,Gesamt!$A$5:$Q$290,10,FALSE)</f>
        <v>0</v>
      </c>
      <c r="L40" s="10">
        <f>+VLOOKUP($B40,Gesamt!$A$5:$Q$290,11,FALSE)</f>
        <v>0</v>
      </c>
      <c r="M40" s="10">
        <f>+VLOOKUP($B40,Gesamt!$A$5:$Q$290,12,FALSE)</f>
        <v>0</v>
      </c>
      <c r="N40" s="10">
        <f>+VLOOKUP($B40,Gesamt!$A$5:$Q$290,13,FALSE)</f>
        <v>0</v>
      </c>
      <c r="O40" s="10">
        <f>+VLOOKUP($B40,Gesamt!$A$5:$Q$290,14,FALSE)</f>
        <v>0</v>
      </c>
      <c r="P40" s="10">
        <f>+VLOOKUP($B40,Gesamt!$A$5:$Q$290,15,FALSE)</f>
        <v>0</v>
      </c>
      <c r="Q40" s="10">
        <f>+VLOOKUP($B40,Gesamt!$A$5:$Q$290,16,FALSE)</f>
        <v>0</v>
      </c>
      <c r="R40" s="10">
        <f aca="true" t="shared" si="3" ref="R40:R45">(F40*$F$4+G40*$G$4+H40*$H$4+I40*$I$4+J40*$J$4+K40*$K$4+L40*$F$4+M40*$G$4+N40*$H$4+O40*$I$4+P40*$J$4+Q40*$J$4)</f>
        <v>145.03</v>
      </c>
      <c r="S40" s="8">
        <f t="shared" si="2"/>
        <v>-145.03</v>
      </c>
    </row>
    <row r="41" spans="1:19" ht="12.75">
      <c r="A41" s="1">
        <f>IF(R41&gt;0,RANK(S41,S:S),0)</f>
        <v>34</v>
      </c>
      <c r="B41" s="6">
        <v>323</v>
      </c>
      <c r="C41" s="2" t="str">
        <f>+VLOOKUP($B41,Gesamt!$A$5:$D$290,2,FALSE)</f>
        <v>Ricker</v>
      </c>
      <c r="D41" s="2" t="str">
        <f>+VLOOKUP($B41,Gesamt!$A$5:$D$290,3,FALSE)</f>
        <v>Oliver</v>
      </c>
      <c r="E41" s="1" t="str">
        <f>+VLOOKUP($B41,Gesamt!$A$5:$D$290,4,FALSE)</f>
        <v>Billerbeck</v>
      </c>
      <c r="F41" s="10" t="str">
        <f>+VLOOKUP($B41,Gesamt!$A$5:$F$290,5,FALSE)</f>
        <v>36,10</v>
      </c>
      <c r="G41" s="10" t="str">
        <f>+VLOOKUP($B41,Gesamt!$A$5:$G$290,6,FALSE)</f>
        <v>36,38</v>
      </c>
      <c r="H41" s="10" t="str">
        <f>+VLOOKUP($B41,Gesamt!$A$5:$H$290,7,FALSE)</f>
        <v>35,87</v>
      </c>
      <c r="I41" s="10" t="str">
        <f>+VLOOKUP($B41,Gesamt!$A$5:$I$290,8,FALSE)</f>
        <v>36,86</v>
      </c>
      <c r="J41" s="10">
        <f>+VLOOKUP($B41,Gesamt!$A$5:$Q$290,9,FALSE)</f>
        <v>0</v>
      </c>
      <c r="K41" s="10">
        <f>+VLOOKUP($B41,Gesamt!$A$5:$Q$290,10,FALSE)</f>
        <v>0</v>
      </c>
      <c r="L41" s="10">
        <f>+VLOOKUP($B41,Gesamt!$A$5:$Q$290,11,FALSE)</f>
        <v>0</v>
      </c>
      <c r="M41" s="10">
        <f>+VLOOKUP($B41,Gesamt!$A$5:$Q$290,12,FALSE)</f>
        <v>0</v>
      </c>
      <c r="N41" s="10">
        <f>+VLOOKUP($B41,Gesamt!$A$5:$Q$290,13,FALSE)</f>
        <v>0</v>
      </c>
      <c r="O41" s="10">
        <f>+VLOOKUP($B41,Gesamt!$A$5:$Q$290,14,FALSE)</f>
        <v>0</v>
      </c>
      <c r="P41" s="10">
        <f>+VLOOKUP($B41,Gesamt!$A$5:$Q$290,15,FALSE)</f>
        <v>0</v>
      </c>
      <c r="Q41" s="10">
        <f>+VLOOKUP($B41,Gesamt!$A$5:$Q$290,16,FALSE)</f>
        <v>0</v>
      </c>
      <c r="R41" s="10">
        <f t="shared" si="3"/>
        <v>145.21</v>
      </c>
      <c r="S41" s="8">
        <f t="shared" si="2"/>
        <v>-145.21</v>
      </c>
    </row>
    <row r="42" spans="1:19" ht="12.75">
      <c r="A42" s="1">
        <f>IF(R42&gt;0,RANK(S42,S:S),0)</f>
        <v>35</v>
      </c>
      <c r="B42" s="6">
        <v>348</v>
      </c>
      <c r="C42" s="2" t="str">
        <f>+VLOOKUP($B42,Gesamt!$A$5:$D$290,2,FALSE)</f>
        <v>Weitkamp</v>
      </c>
      <c r="D42" s="2" t="str">
        <f>+VLOOKUP($B42,Gesamt!$A$5:$D$290,3,FALSE)</f>
        <v>Niklas</v>
      </c>
      <c r="E42" s="1" t="str">
        <f>+VLOOKUP($B42,Gesamt!$A$5:$D$290,4,FALSE)</f>
        <v>Billerbeck</v>
      </c>
      <c r="F42" s="10" t="str">
        <f>+VLOOKUP($B42,Gesamt!$A$5:$F$290,5,FALSE)</f>
        <v>37,10</v>
      </c>
      <c r="G42" s="10" t="str">
        <f>+VLOOKUP($B42,Gesamt!$A$5:$G$290,6,FALSE)</f>
        <v>36,00</v>
      </c>
      <c r="H42" s="10" t="str">
        <f>+VLOOKUP($B42,Gesamt!$A$5:$H$290,7,FALSE)</f>
        <v>36,63</v>
      </c>
      <c r="I42" s="10" t="str">
        <f>+VLOOKUP($B42,Gesamt!$A$5:$I$290,8,FALSE)</f>
        <v>35,92</v>
      </c>
      <c r="J42" s="10">
        <f>+VLOOKUP($B42,Gesamt!$A$5:$Q$290,9,FALSE)</f>
        <v>0</v>
      </c>
      <c r="K42" s="10">
        <f>+VLOOKUP($B42,Gesamt!$A$5:$Q$290,10,FALSE)</f>
        <v>0</v>
      </c>
      <c r="L42" s="10">
        <f>+VLOOKUP($B42,Gesamt!$A$5:$Q$290,11,FALSE)</f>
        <v>0</v>
      </c>
      <c r="M42" s="10">
        <f>+VLOOKUP($B42,Gesamt!$A$5:$Q$290,12,FALSE)</f>
        <v>0</v>
      </c>
      <c r="N42" s="10">
        <f>+VLOOKUP($B42,Gesamt!$A$5:$Q$290,13,FALSE)</f>
        <v>0</v>
      </c>
      <c r="O42" s="10">
        <f>+VLOOKUP($B42,Gesamt!$A$5:$Q$290,14,FALSE)</f>
        <v>0</v>
      </c>
      <c r="P42" s="10">
        <f>+VLOOKUP($B42,Gesamt!$A$5:$Q$290,15,FALSE)</f>
        <v>0</v>
      </c>
      <c r="Q42" s="10">
        <f>+VLOOKUP($B42,Gesamt!$A$5:$Q$290,16,FALSE)</f>
        <v>0</v>
      </c>
      <c r="R42" s="10">
        <f t="shared" si="3"/>
        <v>145.65</v>
      </c>
      <c r="S42" s="8">
        <f t="shared" si="2"/>
        <v>-145.65</v>
      </c>
    </row>
    <row r="43" spans="1:19" ht="12.75">
      <c r="A43" s="1">
        <f>IF(R43&gt;0,RANK(S43,S:S),0)</f>
        <v>36</v>
      </c>
      <c r="B43" s="6">
        <v>363</v>
      </c>
      <c r="C43" s="2" t="str">
        <f>+VLOOKUP($B43,Gesamt!$A$5:$D$290,2,FALSE)</f>
        <v>Wiens</v>
      </c>
      <c r="D43" s="2" t="str">
        <f>+VLOOKUP($B43,Gesamt!$A$5:$D$290,3,FALSE)</f>
        <v>Marek</v>
      </c>
      <c r="E43" s="1" t="str">
        <f>+VLOOKUP($B43,Gesamt!$A$5:$D$290,4,FALSE)</f>
        <v>Billerbeck</v>
      </c>
      <c r="F43" s="10" t="str">
        <f>+VLOOKUP($B43,Gesamt!$A$5:$F$290,5,FALSE)</f>
        <v>37,08</v>
      </c>
      <c r="G43" s="10" t="str">
        <f>+VLOOKUP($B43,Gesamt!$A$5:$G$290,6,FALSE)</f>
        <v>36,21</v>
      </c>
      <c r="H43" s="10" t="str">
        <f>+VLOOKUP($B43,Gesamt!$A$5:$H$290,7,FALSE)</f>
        <v>37,05</v>
      </c>
      <c r="I43" s="10" t="str">
        <f>+VLOOKUP($B43,Gesamt!$A$5:$I$290,8,FALSE)</f>
        <v>36,39</v>
      </c>
      <c r="J43" s="10">
        <f>+VLOOKUP($B43,Gesamt!$A$5:$Q$290,9,FALSE)</f>
        <v>0</v>
      </c>
      <c r="K43" s="10">
        <f>+VLOOKUP($B43,Gesamt!$A$5:$Q$290,10,FALSE)</f>
        <v>0</v>
      </c>
      <c r="L43" s="10">
        <f>+VLOOKUP($B43,Gesamt!$A$5:$Q$290,11,FALSE)</f>
        <v>0</v>
      </c>
      <c r="M43" s="10">
        <f>+VLOOKUP($B43,Gesamt!$A$5:$Q$290,12,FALSE)</f>
        <v>0</v>
      </c>
      <c r="N43" s="10">
        <f>+VLOOKUP($B43,Gesamt!$A$5:$Q$290,13,FALSE)</f>
        <v>0</v>
      </c>
      <c r="O43" s="10">
        <f>+VLOOKUP($B43,Gesamt!$A$5:$Q$290,14,FALSE)</f>
        <v>0</v>
      </c>
      <c r="P43" s="10">
        <f>+VLOOKUP($B43,Gesamt!$A$5:$Q$290,15,FALSE)</f>
        <v>0</v>
      </c>
      <c r="Q43" s="10">
        <f>+VLOOKUP($B43,Gesamt!$A$5:$Q$290,16,FALSE)</f>
        <v>0</v>
      </c>
      <c r="R43" s="10">
        <f t="shared" si="3"/>
        <v>146.73</v>
      </c>
      <c r="S43" s="8">
        <f t="shared" si="2"/>
        <v>-146.73</v>
      </c>
    </row>
    <row r="44" spans="1:19" ht="12.75">
      <c r="A44" s="1">
        <f>IF(R44&gt;0,RANK(S44,S:S),0)</f>
        <v>37</v>
      </c>
      <c r="B44" s="6">
        <v>362</v>
      </c>
      <c r="C44" s="2" t="str">
        <f>+VLOOKUP($B44,Gesamt!$A$5:$D$290,2,FALSE)</f>
        <v>Beenen</v>
      </c>
      <c r="D44" s="2" t="str">
        <f>+VLOOKUP($B44,Gesamt!$A$5:$D$290,3,FALSE)</f>
        <v>Niklas</v>
      </c>
      <c r="E44" s="1" t="str">
        <f>+VLOOKUP($B44,Gesamt!$A$5:$D$290,4,FALSE)</f>
        <v>Billerbeck</v>
      </c>
      <c r="F44" s="10" t="str">
        <f>+VLOOKUP($B44,Gesamt!$A$5:$F$290,5,FALSE)</f>
        <v>36,30</v>
      </c>
      <c r="G44" s="10" t="str">
        <f>+VLOOKUP($B44,Gesamt!$A$5:$G$290,6,FALSE)</f>
        <v>37,17</v>
      </c>
      <c r="H44" s="10" t="str">
        <f>+VLOOKUP($B44,Gesamt!$A$5:$H$290,7,FALSE)</f>
        <v>36,51</v>
      </c>
      <c r="I44" s="10" t="str">
        <f>+VLOOKUP($B44,Gesamt!$A$5:$I$290,8,FALSE)</f>
        <v>37,52</v>
      </c>
      <c r="J44" s="10">
        <f>+VLOOKUP($B44,Gesamt!$A$5:$Q$290,9,FALSE)</f>
        <v>0</v>
      </c>
      <c r="K44" s="10">
        <f>+VLOOKUP($B44,Gesamt!$A$5:$Q$290,10,FALSE)</f>
        <v>0</v>
      </c>
      <c r="L44" s="10">
        <f>+VLOOKUP($B44,Gesamt!$A$5:$Q$290,11,FALSE)</f>
        <v>0</v>
      </c>
      <c r="M44" s="10">
        <f>+VLOOKUP($B44,Gesamt!$A$5:$Q$290,12,FALSE)</f>
        <v>0</v>
      </c>
      <c r="N44" s="10">
        <f>+VLOOKUP($B44,Gesamt!$A$5:$Q$290,13,FALSE)</f>
        <v>0</v>
      </c>
      <c r="O44" s="10">
        <f>+VLOOKUP($B44,Gesamt!$A$5:$Q$290,14,FALSE)</f>
        <v>0</v>
      </c>
      <c r="P44" s="10">
        <f>+VLOOKUP($B44,Gesamt!$A$5:$Q$290,15,FALSE)</f>
        <v>0</v>
      </c>
      <c r="Q44" s="10">
        <f>+VLOOKUP($B44,Gesamt!$A$5:$Q$290,16,FALSE)</f>
        <v>0</v>
      </c>
      <c r="R44" s="10">
        <f t="shared" si="3"/>
        <v>147.5</v>
      </c>
      <c r="S44" s="8">
        <f t="shared" si="2"/>
        <v>-147.5</v>
      </c>
    </row>
    <row r="45" spans="1:19" ht="12.75">
      <c r="A45" s="1">
        <f>IF(R45&gt;0,RANK(S45,S:S),0)</f>
        <v>38</v>
      </c>
      <c r="B45" s="6">
        <v>365</v>
      </c>
      <c r="C45" s="2" t="str">
        <f>+VLOOKUP($B45,Gesamt!$A$5:$D$290,2,FALSE)</f>
        <v>Ludwiczak</v>
      </c>
      <c r="D45" s="2" t="str">
        <f>+VLOOKUP($B45,Gesamt!$A$5:$D$290,3,FALSE)</f>
        <v>Christoph</v>
      </c>
      <c r="E45" s="1" t="str">
        <f>+VLOOKUP($B45,Gesamt!$A$5:$D$290,4,FALSE)</f>
        <v>Havixbeck</v>
      </c>
      <c r="F45" s="10" t="str">
        <f>+VLOOKUP($B45,Gesamt!$A$5:$F$290,5,FALSE)</f>
        <v>37,83</v>
      </c>
      <c r="G45" s="10" t="str">
        <f>+VLOOKUP($B45,Gesamt!$A$5:$G$290,6,FALSE)</f>
        <v>36,82</v>
      </c>
      <c r="H45" s="10" t="str">
        <f>+VLOOKUP($B45,Gesamt!$A$5:$H$290,7,FALSE)</f>
        <v>38,34</v>
      </c>
      <c r="I45" s="10" t="str">
        <f>+VLOOKUP($B45,Gesamt!$A$5:$I$290,8,FALSE)</f>
        <v>37,24</v>
      </c>
      <c r="J45" s="10">
        <f>+VLOOKUP($B45,Gesamt!$A$5:$Q$290,9,FALSE)</f>
        <v>0</v>
      </c>
      <c r="K45" s="10">
        <f>+VLOOKUP($B45,Gesamt!$A$5:$Q$290,10,FALSE)</f>
        <v>0</v>
      </c>
      <c r="L45" s="10">
        <f>+VLOOKUP($B45,Gesamt!$A$5:$Q$290,11,FALSE)</f>
        <v>0</v>
      </c>
      <c r="M45" s="10">
        <f>+VLOOKUP($B45,Gesamt!$A$5:$Q$290,12,FALSE)</f>
        <v>0</v>
      </c>
      <c r="N45" s="10">
        <f>+VLOOKUP($B45,Gesamt!$A$5:$Q$290,13,FALSE)</f>
        <v>0</v>
      </c>
      <c r="O45" s="10">
        <f>+VLOOKUP($B45,Gesamt!$A$5:$Q$290,14,FALSE)</f>
        <v>0</v>
      </c>
      <c r="P45" s="10">
        <f>+VLOOKUP($B45,Gesamt!$A$5:$Q$290,15,FALSE)</f>
        <v>0</v>
      </c>
      <c r="Q45" s="10">
        <f>+VLOOKUP($B45,Gesamt!$A$5:$Q$290,16,FALSE)</f>
        <v>0</v>
      </c>
      <c r="R45" s="10">
        <f t="shared" si="3"/>
        <v>150.23</v>
      </c>
      <c r="S45" s="8">
        <f t="shared" si="2"/>
        <v>-150.23</v>
      </c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2010-05-09T18:40:28Z</cp:lastPrinted>
  <dcterms:created xsi:type="dcterms:W3CDTF">2000-04-24T15:54:13Z</dcterms:created>
  <dcterms:modified xsi:type="dcterms:W3CDTF">2010-05-09T18:47:37Z</dcterms:modified>
  <cp:category/>
  <cp:version/>
  <cp:contentType/>
  <cp:contentStatus/>
</cp:coreProperties>
</file>