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15" windowWidth="11580" windowHeight="6540" tabRatio="846" activeTab="0"/>
  </bookViews>
  <sheets>
    <sheet name="Gesamt" sheetId="1" r:id="rId1"/>
    <sheet name="Junior Ort" sheetId="2" r:id="rId2"/>
    <sheet name="JUNIOR Gäste" sheetId="3" r:id="rId3"/>
    <sheet name="Senior Ort " sheetId="4" r:id="rId4"/>
    <sheet name="SENIOR Gäste" sheetId="5" r:id="rId5"/>
    <sheet name="Elite XL" sheetId="6" r:id="rId6"/>
    <sheet name="Quali Junior" sheetId="7" r:id="rId7"/>
    <sheet name="Quali Senior " sheetId="8" r:id="rId8"/>
  </sheets>
  <definedNames>
    <definedName name="_xlnm.Print_Titles" localSheetId="5">'Elite XL'!$7:$7</definedName>
    <definedName name="_xlnm.Print_Titles" localSheetId="0">'Gesamt'!$4:$4</definedName>
    <definedName name="_xlnm.Print_Titles" localSheetId="2">'JUNIOR Gäste'!$7:$7</definedName>
    <definedName name="_xlnm.Print_Titles" localSheetId="1">'Junior Ort'!$7:$7</definedName>
    <definedName name="_xlnm.Print_Titles" localSheetId="6">'Quali Junior'!$7:$7</definedName>
    <definedName name="_xlnm.Print_Titles" localSheetId="7">'Quali Senior '!$7:$7</definedName>
    <definedName name="_xlnm.Print_Titles" localSheetId="4">'SENIOR Gäste'!$7:$7</definedName>
    <definedName name="_xlnm.Print_Titles" localSheetId="3">'Senior Ort '!$7:$7</definedName>
  </definedNames>
  <calcPr fullCalcOnLoad="1" fullPrecision="0"/>
</workbook>
</file>

<file path=xl/comments1.xml><?xml version="1.0" encoding="utf-8"?>
<comments xmlns="http://schemas.openxmlformats.org/spreadsheetml/2006/main">
  <authors>
    <author>Walter Rosenkranz</author>
  </authors>
  <commentList>
    <comment ref="E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F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G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H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I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  <comment ref="J2" authorId="0">
      <text>
        <r>
          <rPr>
            <b/>
            <sz val="10"/>
            <rFont val="Tahoma"/>
            <family val="2"/>
          </rPr>
          <t>Hier 
1 für Wertung
0 für keine Wertung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6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7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comments8.xml><?xml version="1.0" encoding="utf-8"?>
<comments xmlns="http://schemas.openxmlformats.org/spreadsheetml/2006/main">
  <authors>
    <author>Walter Rosenkranz</author>
  </authors>
  <commentList>
    <comment ref="F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G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H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I4" authorId="0">
      <text>
        <r>
          <rPr>
            <b/>
            <sz val="10"/>
            <rFont val="Tahoma"/>
            <family val="2"/>
          </rPr>
          <t>Nicht ändern</t>
        </r>
      </text>
    </comment>
    <comment ref="J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  <comment ref="K4" authorId="0">
      <text>
        <r>
          <rPr>
            <b/>
            <sz val="10"/>
            <rFont val="Tahoma"/>
            <family val="2"/>
          </rPr>
          <t>Nicht ändern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<sst xmlns="http://schemas.openxmlformats.org/spreadsheetml/2006/main" count="389" uniqueCount="153">
  <si>
    <t>Start-Nr.</t>
  </si>
  <si>
    <t>Name</t>
  </si>
  <si>
    <t>Verein</t>
  </si>
  <si>
    <t>Gesamt</t>
  </si>
  <si>
    <t>Wertung für die Summe ?  0 oder 1 eintragen</t>
  </si>
  <si>
    <t>Platz</t>
  </si>
  <si>
    <t>Start-Nr:</t>
  </si>
  <si>
    <t>wird in der Gesamtliste angegeben</t>
  </si>
  <si>
    <t>Vorname</t>
  </si>
  <si>
    <t>Lauf 1</t>
  </si>
  <si>
    <t>Lauf 2</t>
  </si>
  <si>
    <t>Lauf 3</t>
  </si>
  <si>
    <t>Lauf 4</t>
  </si>
  <si>
    <t>Lauf 5</t>
  </si>
  <si>
    <t>Lauf 6</t>
  </si>
  <si>
    <t>Bestzeit je Lauf</t>
  </si>
  <si>
    <t>Zeitstrafe</t>
  </si>
  <si>
    <t>L1</t>
  </si>
  <si>
    <t>L2</t>
  </si>
  <si>
    <t>L3</t>
  </si>
  <si>
    <t>L4</t>
  </si>
  <si>
    <t>L6</t>
  </si>
  <si>
    <t>L5</t>
  </si>
  <si>
    <t>Bergkamen</t>
  </si>
  <si>
    <t>Maximilian</t>
  </si>
  <si>
    <t>David</t>
  </si>
  <si>
    <t>Sulitze</t>
  </si>
  <si>
    <t>Franziska</t>
  </si>
  <si>
    <t>Kelch</t>
  </si>
  <si>
    <t>Ricarda</t>
  </si>
  <si>
    <t>Angelique</t>
  </si>
  <si>
    <t>Voß</t>
  </si>
  <si>
    <t>Maria</t>
  </si>
  <si>
    <t>Bad Bentheim</t>
  </si>
  <si>
    <t>Nickel</t>
  </si>
  <si>
    <t>Philipp</t>
  </si>
  <si>
    <t>Kerpen</t>
  </si>
  <si>
    <t>Rödder</t>
  </si>
  <si>
    <t>Steven</t>
  </si>
  <si>
    <t>Freudenberg</t>
  </si>
  <si>
    <t>Valtwies</t>
  </si>
  <si>
    <t>Nina</t>
  </si>
  <si>
    <t>Havixbeck</t>
  </si>
  <si>
    <t>Dominik</t>
  </si>
  <si>
    <t>Sonneborn</t>
  </si>
  <si>
    <t>Ina</t>
  </si>
  <si>
    <t>Stromberg</t>
  </si>
  <si>
    <t>Jannik</t>
  </si>
  <si>
    <t>Roland</t>
  </si>
  <si>
    <t>Friedrichsfeld</t>
  </si>
  <si>
    <t>Billerbeck</t>
  </si>
  <si>
    <t>Simmerath</t>
  </si>
  <si>
    <t>Dirks</t>
  </si>
  <si>
    <t>Moritz</t>
  </si>
  <si>
    <t>Stoll</t>
  </si>
  <si>
    <t>Caroline</t>
  </si>
  <si>
    <t>Wetter</t>
  </si>
  <si>
    <t>Sabrina</t>
  </si>
  <si>
    <t>Förster</t>
  </si>
  <si>
    <t>Maurice</t>
  </si>
  <si>
    <t>Elena</t>
  </si>
  <si>
    <t>Gößling</t>
  </si>
  <si>
    <t>Jule</t>
  </si>
  <si>
    <t>Mettingen</t>
  </si>
  <si>
    <t>Leismann</t>
  </si>
  <si>
    <t>Sebastian</t>
  </si>
  <si>
    <t>Julian</t>
  </si>
  <si>
    <t>Lange</t>
  </si>
  <si>
    <t>Florian</t>
  </si>
  <si>
    <t>Tom</t>
  </si>
  <si>
    <t>Sippekamp</t>
  </si>
  <si>
    <t>Marco</t>
  </si>
  <si>
    <t>Brüggemann</t>
  </si>
  <si>
    <t>Ricker</t>
  </si>
  <si>
    <t>Oliver</t>
  </si>
  <si>
    <t>Hummels</t>
  </si>
  <si>
    <t>Melissa</t>
  </si>
  <si>
    <t>Marcel</t>
  </si>
  <si>
    <t>Lorenz</t>
  </si>
  <si>
    <t>Overath</t>
  </si>
  <si>
    <t>Bloch</t>
  </si>
  <si>
    <t>Denise</t>
  </si>
  <si>
    <t>Jost</t>
  </si>
  <si>
    <t>Lars</t>
  </si>
  <si>
    <t>Lukas</t>
  </si>
  <si>
    <t>Neuhaus</t>
  </si>
  <si>
    <t>Robin</t>
  </si>
  <si>
    <t>Niermann</t>
  </si>
  <si>
    <t>Teanambergen</t>
  </si>
  <si>
    <t>Josephin</t>
  </si>
  <si>
    <t>Sälter</t>
  </si>
  <si>
    <t>Hennes</t>
  </si>
  <si>
    <t>Kessling</t>
  </si>
  <si>
    <t>Sophie</t>
  </si>
  <si>
    <t>Krabus</t>
  </si>
  <si>
    <t>Laurenz</t>
  </si>
  <si>
    <t>Bruns</t>
  </si>
  <si>
    <t>Sam</t>
  </si>
  <si>
    <t>Klara</t>
  </si>
  <si>
    <t>Witt</t>
  </si>
  <si>
    <t>Retaiski</t>
  </si>
  <si>
    <t>Dareen</t>
  </si>
  <si>
    <t>Reutter</t>
  </si>
  <si>
    <t>Hans</t>
  </si>
  <si>
    <t>Niessen</t>
  </si>
  <si>
    <t>Nicolas</t>
  </si>
  <si>
    <t>Stalfort</t>
  </si>
  <si>
    <t>Lennard</t>
  </si>
  <si>
    <t>Larissa</t>
  </si>
  <si>
    <t>Freudenstein</t>
  </si>
  <si>
    <t>Rieke</t>
  </si>
  <si>
    <t>Schledehausen</t>
  </si>
  <si>
    <t>Elges</t>
  </si>
  <si>
    <t>Erik</t>
  </si>
  <si>
    <t>Stratenwerth</t>
  </si>
  <si>
    <t>Potthoff</t>
  </si>
  <si>
    <t>Mirco</t>
  </si>
  <si>
    <t>Kilian</t>
  </si>
  <si>
    <t>Cindy</t>
  </si>
  <si>
    <t>Plinius</t>
  </si>
  <si>
    <t>Hannah</t>
  </si>
  <si>
    <t>Jan</t>
  </si>
  <si>
    <t>van Loo</t>
  </si>
  <si>
    <t>Hoffmann</t>
  </si>
  <si>
    <t>Justin</t>
  </si>
  <si>
    <t>Dircks</t>
  </si>
  <si>
    <t>Michaela</t>
  </si>
  <si>
    <t>Stagge</t>
  </si>
  <si>
    <t>Marius</t>
  </si>
  <si>
    <t>Rheine</t>
  </si>
  <si>
    <t>Charlotte</t>
  </si>
  <si>
    <t>Moutain</t>
  </si>
  <si>
    <t>Lammers</t>
  </si>
  <si>
    <t>Laura</t>
  </si>
  <si>
    <t>Eckert</t>
  </si>
  <si>
    <t>Jana-Lena</t>
  </si>
  <si>
    <t>Luca</t>
  </si>
  <si>
    <t>Komp</t>
  </si>
  <si>
    <t>Daniel</t>
  </si>
  <si>
    <t>Näther</t>
  </si>
  <si>
    <t>Jacqueline</t>
  </si>
  <si>
    <t>Xanten</t>
  </si>
  <si>
    <t>Monik</t>
  </si>
  <si>
    <t>Bökamp</t>
  </si>
  <si>
    <t>Niklas</t>
  </si>
  <si>
    <t>Jenny</t>
  </si>
  <si>
    <t>Marie-Charlotte</t>
  </si>
  <si>
    <t>Marvin</t>
  </si>
  <si>
    <t>Isaac</t>
  </si>
  <si>
    <t>Meyer</t>
  </si>
  <si>
    <t>Patrick</t>
  </si>
  <si>
    <t>Christin</t>
  </si>
  <si>
    <t>Jonas</t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</si>
</sst>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mm:ss.00"/>
    <numFmt numFmtId="173" formatCode="ss.00"/>
    <numFmt numFmtId="174" formatCode="00000"/>
    <numFmt numFmtId="175" formatCode="0;[Red]\1"/>
    <numFmt numFmtId="176" formatCode="#,##0.00\ &quot;€&quot;"/>
    <numFmt numFmtId="177" formatCode="&quot;Ja&quot;;&quot;Ja&quot;;&quot;Nein&quot;"/>
    <numFmt numFmtId="178" formatCode="&quot;Wahr&quot;;&quot;Wahr&quot;;&quot;Falsch&quot;"/>
    <numFmt numFmtId="179" formatCode="&quot;Ein&quot;;&quot;Ein&quot;;&quot;Aus&quot;"/>
    <numFmt numFmtId="180" formatCode="[$€-2]\ #,##0.00_);[Red]\([$€-2]\ #,##0.00\)"/>
  </numFmts>
  <fonts count="41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Tahoma"/>
      <family val="0"/>
    </font>
    <font>
      <b/>
      <sz val="10"/>
      <name val="Tahom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0" fontId="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2" fontId="1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2" fontId="1" fillId="0" borderId="0" xfId="0" applyNumberFormat="1" applyFont="1" applyAlignment="1">
      <alignment/>
    </xf>
    <xf numFmtId="2" fontId="0" fillId="0" borderId="0" xfId="0" applyNumberFormat="1" applyAlignment="1">
      <alignment horizontal="right"/>
    </xf>
    <xf numFmtId="0" fontId="0" fillId="0" borderId="0" xfId="0" applyNumberFormat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NumberFormat="1" applyAlignment="1">
      <alignment horizontal="right"/>
    </xf>
    <xf numFmtId="49" fontId="0" fillId="0" borderId="0" xfId="0" applyNumberForma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0" fillId="0" borderId="0" xfId="0" applyNumberFormat="1" applyFont="1" applyBorder="1" applyAlignment="1" applyProtection="1">
      <alignment horizontal="center" vertical="center"/>
      <protection locked="0"/>
    </xf>
    <xf numFmtId="49" fontId="0" fillId="0" borderId="0" xfId="0" applyNumberFormat="1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horizontal="center" vertical="center"/>
      <protection locked="0"/>
    </xf>
    <xf numFmtId="0" fontId="0" fillId="0" borderId="0" xfId="0" applyFont="1" applyAlignment="1">
      <alignment horizontal="center"/>
    </xf>
    <xf numFmtId="2" fontId="0" fillId="0" borderId="0" xfId="0" applyNumberFormat="1" applyFont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 applyProtection="1">
      <alignment horizontal="center" vertical="center"/>
      <protection locked="0"/>
    </xf>
    <xf numFmtId="49" fontId="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2" fontId="1" fillId="0" borderId="0" xfId="0" applyNumberFormat="1" applyFont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" xfId="42"/>
    <cellStyle name="Comma [0]" xfId="43"/>
    <cellStyle name="Eingabe" xfId="44"/>
    <cellStyle name="Ergebnis" xfId="45"/>
    <cellStyle name="Erklärender Text" xfId="46"/>
    <cellStyle name="Gut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Q87"/>
  <sheetViews>
    <sheetView tabSelected="1" zoomScale="95" zoomScaleNormal="95" zoomScalePageLayoutView="0" workbookViewId="0" topLeftCell="A1">
      <pane ySplit="4" topLeftCell="A5" activePane="bottomLeft" state="frozen"/>
      <selection pane="topLeft" activeCell="A1" sqref="A1"/>
      <selection pane="bottomLeft" activeCell="I5" sqref="I5"/>
    </sheetView>
  </sheetViews>
  <sheetFormatPr defaultColWidth="11.421875" defaultRowHeight="12.75"/>
  <cols>
    <col min="1" max="1" width="8.00390625" style="1" customWidth="1"/>
    <col min="2" max="2" width="20.00390625" style="1" customWidth="1"/>
    <col min="3" max="3" width="18.421875" style="1" customWidth="1"/>
    <col min="4" max="4" width="21.28125" style="1" customWidth="1"/>
    <col min="5" max="5" width="9.421875" style="8" customWidth="1"/>
    <col min="6" max="6" width="8.7109375" style="8" customWidth="1"/>
    <col min="7" max="7" width="8.57421875" style="8" customWidth="1"/>
    <col min="8" max="8" width="7.8515625" style="8" customWidth="1"/>
    <col min="9" max="9" width="9.00390625" style="8" customWidth="1"/>
    <col min="10" max="10" width="8.8515625" style="8" customWidth="1"/>
    <col min="11" max="15" width="5.421875" style="8" customWidth="1"/>
    <col min="16" max="16" width="5.28125" style="10" customWidth="1"/>
    <col min="17" max="17" width="11.421875" style="8" customWidth="1"/>
  </cols>
  <sheetData>
    <row r="1" spans="2:4" ht="12.75">
      <c r="B1" s="12"/>
      <c r="C1" s="12"/>
      <c r="D1" s="12"/>
    </row>
    <row r="2" spans="1:16" ht="12.75">
      <c r="A2" s="25" t="s">
        <v>4</v>
      </c>
      <c r="B2" s="25"/>
      <c r="C2" s="25"/>
      <c r="D2" s="25"/>
      <c r="E2" s="11">
        <v>1</v>
      </c>
      <c r="F2" s="11">
        <v>1</v>
      </c>
      <c r="G2" s="11">
        <v>1</v>
      </c>
      <c r="H2" s="11">
        <v>1</v>
      </c>
      <c r="I2" s="11">
        <v>1</v>
      </c>
      <c r="J2" s="11">
        <v>1</v>
      </c>
      <c r="K2" s="11"/>
      <c r="L2" s="11"/>
      <c r="M2" s="11"/>
      <c r="N2" s="11"/>
      <c r="O2" s="11"/>
      <c r="P2" s="13"/>
    </row>
    <row r="3" spans="2:16" ht="12.75">
      <c r="B3" s="12"/>
      <c r="C3" s="12"/>
      <c r="D3" s="12"/>
      <c r="L3" s="26" t="s">
        <v>16</v>
      </c>
      <c r="M3" s="26"/>
      <c r="N3" s="26"/>
      <c r="O3" s="26"/>
      <c r="P3" s="26"/>
    </row>
    <row r="4" spans="1:17" ht="12.75">
      <c r="A4" s="4" t="s">
        <v>0</v>
      </c>
      <c r="B4" s="4" t="s">
        <v>1</v>
      </c>
      <c r="C4" s="4" t="s">
        <v>8</v>
      </c>
      <c r="D4" s="4" t="s">
        <v>2</v>
      </c>
      <c r="E4" s="7" t="s">
        <v>9</v>
      </c>
      <c r="F4" s="7" t="s">
        <v>10</v>
      </c>
      <c r="G4" s="7" t="s">
        <v>11</v>
      </c>
      <c r="H4" s="7" t="s">
        <v>12</v>
      </c>
      <c r="I4" s="7" t="s">
        <v>13</v>
      </c>
      <c r="J4" s="7" t="s">
        <v>14</v>
      </c>
      <c r="K4" s="7" t="s">
        <v>17</v>
      </c>
      <c r="L4" s="7" t="s">
        <v>18</v>
      </c>
      <c r="M4" s="7" t="s">
        <v>19</v>
      </c>
      <c r="N4" s="7" t="s">
        <v>20</v>
      </c>
      <c r="O4" s="7" t="s">
        <v>22</v>
      </c>
      <c r="P4" s="7" t="s">
        <v>21</v>
      </c>
      <c r="Q4" s="7" t="s">
        <v>3</v>
      </c>
    </row>
    <row r="5" spans="1:17" ht="12.75">
      <c r="A5" s="1">
        <v>101</v>
      </c>
      <c r="B5" s="1" t="s">
        <v>34</v>
      </c>
      <c r="C5" s="1" t="s">
        <v>35</v>
      </c>
      <c r="D5" s="1" t="s">
        <v>36</v>
      </c>
      <c r="E5" s="8">
        <v>30.07</v>
      </c>
      <c r="F5" s="8">
        <v>29.93</v>
      </c>
      <c r="G5" s="8">
        <v>30.1</v>
      </c>
      <c r="H5" s="8">
        <v>29.73</v>
      </c>
      <c r="Q5" s="8">
        <f>SUM(E5*$E$2+F5*$F$2+G5*$G$2+H5*$H$2+I5*$I$2+$J$2*J5+K5*$E$2+L5*$F$2+M5*$G$2+N5*$H$2+O5*$I$2+P5*$J$2)</f>
        <v>119.83</v>
      </c>
    </row>
    <row r="6" spans="1:17" ht="12.75">
      <c r="A6" s="1">
        <v>102</v>
      </c>
      <c r="B6" s="1" t="s">
        <v>40</v>
      </c>
      <c r="C6" s="1" t="s">
        <v>41</v>
      </c>
      <c r="D6" s="1" t="s">
        <v>42</v>
      </c>
      <c r="E6" s="8">
        <v>29.91</v>
      </c>
      <c r="F6" s="8">
        <v>30.69</v>
      </c>
      <c r="G6" s="8">
        <v>29.94</v>
      </c>
      <c r="H6" s="8">
        <v>30.04</v>
      </c>
      <c r="Q6" s="8">
        <f aca="true" t="shared" si="0" ref="Q6:Q69">SUM(E6*$E$2+F6*$F$2+G6*$G$2+H6*$H$2+I6*$I$2+$J$2*J6+K6*$E$2+L6*$F$2+M6*$G$2+N6*$H$2+O6*$I$2+P6*$J$2)</f>
        <v>120.58</v>
      </c>
    </row>
    <row r="7" spans="1:17" ht="12.75">
      <c r="A7" s="1">
        <v>103</v>
      </c>
      <c r="B7" s="1" t="s">
        <v>85</v>
      </c>
      <c r="C7" s="1" t="s">
        <v>86</v>
      </c>
      <c r="D7" s="1" t="s">
        <v>63</v>
      </c>
      <c r="E7" s="8">
        <v>30.03</v>
      </c>
      <c r="F7" s="8">
        <v>29.83</v>
      </c>
      <c r="G7" s="8">
        <v>30.12</v>
      </c>
      <c r="H7" s="8">
        <v>29.65</v>
      </c>
      <c r="Q7" s="8">
        <f t="shared" si="0"/>
        <v>119.63</v>
      </c>
    </row>
    <row r="8" spans="1:17" ht="12.75">
      <c r="A8" s="1">
        <v>105</v>
      </c>
      <c r="B8" s="14" t="s">
        <v>52</v>
      </c>
      <c r="C8" s="15" t="s">
        <v>53</v>
      </c>
      <c r="D8" s="15" t="s">
        <v>42</v>
      </c>
      <c r="E8" s="8">
        <v>30.1</v>
      </c>
      <c r="F8" s="8">
        <v>30.26</v>
      </c>
      <c r="G8" s="8">
        <v>30.06</v>
      </c>
      <c r="H8" s="8">
        <v>30.1</v>
      </c>
      <c r="Q8" s="8">
        <f t="shared" si="0"/>
        <v>120.52</v>
      </c>
    </row>
    <row r="9" spans="1:17" ht="12.75">
      <c r="A9" s="1">
        <v>110</v>
      </c>
      <c r="B9" s="1" t="s">
        <v>56</v>
      </c>
      <c r="C9" s="1" t="s">
        <v>57</v>
      </c>
      <c r="D9" s="1" t="s">
        <v>50</v>
      </c>
      <c r="E9" s="8">
        <v>31.16</v>
      </c>
      <c r="F9" s="8">
        <v>31.03</v>
      </c>
      <c r="G9" s="8">
        <v>31.21</v>
      </c>
      <c r="H9" s="8">
        <v>30.55</v>
      </c>
      <c r="Q9" s="8">
        <f t="shared" si="0"/>
        <v>123.95</v>
      </c>
    </row>
    <row r="10" spans="1:17" ht="12.75">
      <c r="A10" s="1">
        <v>111</v>
      </c>
      <c r="B10" s="1" t="s">
        <v>112</v>
      </c>
      <c r="C10" s="1" t="s">
        <v>113</v>
      </c>
      <c r="D10" s="1" t="s">
        <v>46</v>
      </c>
      <c r="E10" s="8">
        <v>30.39</v>
      </c>
      <c r="F10" s="8">
        <v>30.8</v>
      </c>
      <c r="G10" s="8">
        <v>30.6</v>
      </c>
      <c r="H10" s="8">
        <v>30.44</v>
      </c>
      <c r="Q10" s="8">
        <f t="shared" si="0"/>
        <v>122.23</v>
      </c>
    </row>
    <row r="11" spans="1:17" ht="12.75">
      <c r="A11" s="1">
        <v>114</v>
      </c>
      <c r="B11" s="1" t="s">
        <v>37</v>
      </c>
      <c r="C11" s="1" t="s">
        <v>38</v>
      </c>
      <c r="D11" s="1" t="s">
        <v>39</v>
      </c>
      <c r="E11" s="8">
        <v>30.14</v>
      </c>
      <c r="F11" s="8">
        <v>29.97</v>
      </c>
      <c r="G11" s="8">
        <v>30.25</v>
      </c>
      <c r="H11" s="8">
        <v>29.75</v>
      </c>
      <c r="Q11" s="8">
        <f t="shared" si="0"/>
        <v>120.11</v>
      </c>
    </row>
    <row r="12" spans="1:17" ht="12.75">
      <c r="A12" s="1">
        <v>115</v>
      </c>
      <c r="B12" s="1" t="s">
        <v>90</v>
      </c>
      <c r="C12" s="1" t="s">
        <v>91</v>
      </c>
      <c r="D12" s="1" t="s">
        <v>63</v>
      </c>
      <c r="E12" s="8">
        <v>30</v>
      </c>
      <c r="F12" s="8">
        <v>30.17</v>
      </c>
      <c r="G12" s="8">
        <v>29.98</v>
      </c>
      <c r="H12" s="8">
        <v>29.95</v>
      </c>
      <c r="Q12" s="8">
        <f t="shared" si="0"/>
        <v>120.1</v>
      </c>
    </row>
    <row r="13" spans="1:17" ht="12.75">
      <c r="A13" s="1">
        <v>116</v>
      </c>
      <c r="B13" s="1" t="s">
        <v>54</v>
      </c>
      <c r="C13" s="1" t="s">
        <v>55</v>
      </c>
      <c r="D13" s="1" t="s">
        <v>36</v>
      </c>
      <c r="E13" s="8">
        <v>30.51</v>
      </c>
      <c r="F13" s="8">
        <v>30.16</v>
      </c>
      <c r="G13" s="8">
        <v>30.36</v>
      </c>
      <c r="H13" s="8">
        <v>30.04</v>
      </c>
      <c r="Q13" s="8">
        <f t="shared" si="0"/>
        <v>121.07</v>
      </c>
    </row>
    <row r="14" spans="1:17" ht="12.75">
      <c r="A14" s="1">
        <v>118</v>
      </c>
      <c r="B14" s="17" t="s">
        <v>87</v>
      </c>
      <c r="C14" s="18" t="s">
        <v>25</v>
      </c>
      <c r="D14" s="18" t="s">
        <v>63</v>
      </c>
      <c r="E14" s="8">
        <v>30.05</v>
      </c>
      <c r="F14" s="8">
        <v>30.1</v>
      </c>
      <c r="G14" s="8">
        <v>29.87</v>
      </c>
      <c r="H14" s="8">
        <v>29.98</v>
      </c>
      <c r="Q14" s="8">
        <f t="shared" si="0"/>
        <v>120</v>
      </c>
    </row>
    <row r="15" spans="1:17" ht="12.75">
      <c r="A15" s="1">
        <v>125</v>
      </c>
      <c r="B15" s="1" t="s">
        <v>94</v>
      </c>
      <c r="C15" s="1" t="s">
        <v>95</v>
      </c>
      <c r="D15" s="1" t="s">
        <v>46</v>
      </c>
      <c r="E15" s="8">
        <v>30.27</v>
      </c>
      <c r="F15" s="8">
        <v>30.11</v>
      </c>
      <c r="G15" s="8">
        <v>30.13</v>
      </c>
      <c r="H15" s="8">
        <v>30.01</v>
      </c>
      <c r="Q15" s="8">
        <f t="shared" si="0"/>
        <v>120.52</v>
      </c>
    </row>
    <row r="16" spans="1:17" ht="12.75">
      <c r="A16" s="1">
        <v>126</v>
      </c>
      <c r="B16" s="1" t="s">
        <v>44</v>
      </c>
      <c r="C16" s="1" t="s">
        <v>48</v>
      </c>
      <c r="D16" s="1" t="s">
        <v>46</v>
      </c>
      <c r="E16" s="8">
        <v>30.03</v>
      </c>
      <c r="F16" s="8">
        <v>30.17</v>
      </c>
      <c r="G16" s="8">
        <v>29.8</v>
      </c>
      <c r="H16" s="8">
        <v>30.07</v>
      </c>
      <c r="Q16" s="8">
        <f t="shared" si="0"/>
        <v>120.07</v>
      </c>
    </row>
    <row r="17" spans="1:17" ht="12.75">
      <c r="A17" s="1">
        <v>127</v>
      </c>
      <c r="B17" s="1" t="s">
        <v>102</v>
      </c>
      <c r="C17" s="1" t="s">
        <v>103</v>
      </c>
      <c r="D17" s="1" t="s">
        <v>46</v>
      </c>
      <c r="E17" s="8">
        <v>30.45</v>
      </c>
      <c r="F17" s="8">
        <v>30.2</v>
      </c>
      <c r="G17" s="8">
        <v>30.32</v>
      </c>
      <c r="H17" s="8">
        <v>30.07</v>
      </c>
      <c r="Q17" s="8">
        <f t="shared" si="0"/>
        <v>121.04</v>
      </c>
    </row>
    <row r="18" spans="1:17" ht="12.75">
      <c r="A18" s="1">
        <v>128</v>
      </c>
      <c r="B18" s="1" t="s">
        <v>44</v>
      </c>
      <c r="C18" s="1" t="s">
        <v>45</v>
      </c>
      <c r="D18" s="1" t="s">
        <v>46</v>
      </c>
      <c r="E18" s="8">
        <v>29.86</v>
      </c>
      <c r="F18" s="8">
        <v>30.06</v>
      </c>
      <c r="G18" s="8">
        <v>29.77</v>
      </c>
      <c r="H18" s="8">
        <v>30.02</v>
      </c>
      <c r="Q18" s="8">
        <f t="shared" si="0"/>
        <v>119.71</v>
      </c>
    </row>
    <row r="19" spans="1:17" ht="12.75">
      <c r="A19" s="1">
        <v>130</v>
      </c>
      <c r="B19" s="1" t="s">
        <v>88</v>
      </c>
      <c r="C19" s="1" t="s">
        <v>89</v>
      </c>
      <c r="D19" s="1" t="s">
        <v>63</v>
      </c>
      <c r="E19" s="8">
        <v>30.2</v>
      </c>
      <c r="F19" s="8">
        <v>29.95</v>
      </c>
      <c r="G19" s="8">
        <v>30.01</v>
      </c>
      <c r="H19" s="8">
        <v>29.86</v>
      </c>
      <c r="Q19" s="8">
        <f t="shared" si="0"/>
        <v>120.02</v>
      </c>
    </row>
    <row r="20" spans="1:17" ht="12.75">
      <c r="A20" s="1">
        <v>144</v>
      </c>
      <c r="B20" s="1" t="s">
        <v>72</v>
      </c>
      <c r="C20" s="1" t="s">
        <v>117</v>
      </c>
      <c r="D20" s="1" t="s">
        <v>42</v>
      </c>
      <c r="E20" s="8">
        <v>30.7</v>
      </c>
      <c r="F20" s="8">
        <v>30.82</v>
      </c>
      <c r="G20" s="8">
        <v>30.88</v>
      </c>
      <c r="H20" s="8">
        <v>30.76</v>
      </c>
      <c r="Q20" s="8">
        <f t="shared" si="0"/>
        <v>123.16</v>
      </c>
    </row>
    <row r="21" spans="1:17" ht="12.75">
      <c r="A21" s="1">
        <v>146</v>
      </c>
      <c r="B21" s="1" t="s">
        <v>99</v>
      </c>
      <c r="C21" s="1" t="s">
        <v>24</v>
      </c>
      <c r="D21" s="1" t="s">
        <v>63</v>
      </c>
      <c r="E21" s="8">
        <v>30.27</v>
      </c>
      <c r="F21" s="8">
        <v>30.14</v>
      </c>
      <c r="G21" s="8">
        <v>30.12</v>
      </c>
      <c r="H21" s="8">
        <v>30.1</v>
      </c>
      <c r="Q21" s="8">
        <f t="shared" si="0"/>
        <v>120.63</v>
      </c>
    </row>
    <row r="22" spans="1:17" ht="12.75">
      <c r="A22" s="1">
        <v>147</v>
      </c>
      <c r="B22" s="1" t="s">
        <v>92</v>
      </c>
      <c r="C22" s="1" t="s">
        <v>93</v>
      </c>
      <c r="D22" s="1" t="s">
        <v>63</v>
      </c>
      <c r="E22" s="8">
        <v>30.17</v>
      </c>
      <c r="F22" s="8">
        <v>30.19</v>
      </c>
      <c r="G22" s="8">
        <v>29.9</v>
      </c>
      <c r="H22" s="8">
        <v>30.2</v>
      </c>
      <c r="Q22" s="8">
        <f t="shared" si="0"/>
        <v>120.46</v>
      </c>
    </row>
    <row r="23" spans="1:17" ht="12.75">
      <c r="A23" s="1">
        <v>148</v>
      </c>
      <c r="B23" s="1" t="s">
        <v>90</v>
      </c>
      <c r="C23" s="1" t="s">
        <v>98</v>
      </c>
      <c r="D23" s="1" t="s">
        <v>63</v>
      </c>
      <c r="E23" s="8">
        <v>30.32</v>
      </c>
      <c r="F23" s="8">
        <v>29.95</v>
      </c>
      <c r="G23" s="8">
        <v>30.31</v>
      </c>
      <c r="H23" s="8">
        <v>30</v>
      </c>
      <c r="Q23" s="8">
        <f t="shared" si="0"/>
        <v>120.58</v>
      </c>
    </row>
    <row r="24" spans="1:17" ht="12.75">
      <c r="A24" s="1">
        <v>151</v>
      </c>
      <c r="B24" s="1" t="s">
        <v>104</v>
      </c>
      <c r="C24" s="1" t="s">
        <v>105</v>
      </c>
      <c r="D24" s="1" t="s">
        <v>51</v>
      </c>
      <c r="E24" s="8">
        <v>30.21</v>
      </c>
      <c r="F24" s="8">
        <v>30.3</v>
      </c>
      <c r="G24" s="8">
        <v>30.25</v>
      </c>
      <c r="H24" s="8">
        <v>30.43</v>
      </c>
      <c r="Q24" s="8">
        <f t="shared" si="0"/>
        <v>121.19</v>
      </c>
    </row>
    <row r="25" spans="1:17" ht="12.75">
      <c r="A25" s="1">
        <v>155</v>
      </c>
      <c r="B25" s="1" t="s">
        <v>67</v>
      </c>
      <c r="C25" s="1" t="s">
        <v>118</v>
      </c>
      <c r="D25" s="1" t="s">
        <v>49</v>
      </c>
      <c r="E25" s="8">
        <v>31.06</v>
      </c>
      <c r="F25" s="8">
        <v>31.5</v>
      </c>
      <c r="G25" s="8">
        <v>30.86</v>
      </c>
      <c r="H25" s="8">
        <v>30.38</v>
      </c>
      <c r="Q25" s="8">
        <f t="shared" si="0"/>
        <v>123.8</v>
      </c>
    </row>
    <row r="26" spans="1:17" ht="12.75">
      <c r="A26" s="1">
        <v>156</v>
      </c>
      <c r="B26" s="1" t="s">
        <v>106</v>
      </c>
      <c r="C26" s="1" t="s">
        <v>107</v>
      </c>
      <c r="D26" s="1" t="s">
        <v>63</v>
      </c>
      <c r="E26" s="8">
        <v>30.17</v>
      </c>
      <c r="F26" s="8">
        <v>30.27</v>
      </c>
      <c r="G26" s="8">
        <v>30.52</v>
      </c>
      <c r="H26" s="8">
        <v>30.26</v>
      </c>
      <c r="Q26" s="8">
        <f t="shared" si="0"/>
        <v>121.22</v>
      </c>
    </row>
    <row r="27" spans="1:17" ht="12.75">
      <c r="A27" s="1">
        <v>159</v>
      </c>
      <c r="B27" s="1" t="s">
        <v>109</v>
      </c>
      <c r="C27" s="1" t="s">
        <v>110</v>
      </c>
      <c r="D27" s="1" t="s">
        <v>111</v>
      </c>
      <c r="E27" s="8">
        <v>30.64</v>
      </c>
      <c r="F27" s="8">
        <v>30.67</v>
      </c>
      <c r="G27" s="8">
        <v>30.28</v>
      </c>
      <c r="H27" s="8">
        <v>30.38</v>
      </c>
      <c r="Q27" s="8">
        <f t="shared" si="0"/>
        <v>121.97</v>
      </c>
    </row>
    <row r="28" spans="1:17" ht="12.75">
      <c r="A28" s="1">
        <v>161</v>
      </c>
      <c r="B28" s="1" t="s">
        <v>96</v>
      </c>
      <c r="C28" s="1" t="s">
        <v>97</v>
      </c>
      <c r="D28" s="1" t="s">
        <v>63</v>
      </c>
      <c r="E28" s="8">
        <v>30.1</v>
      </c>
      <c r="F28" s="8">
        <v>30.34</v>
      </c>
      <c r="G28" s="8">
        <v>29.92</v>
      </c>
      <c r="H28" s="8">
        <v>30.21</v>
      </c>
      <c r="Q28" s="8">
        <f t="shared" si="0"/>
        <v>120.57</v>
      </c>
    </row>
    <row r="29" spans="1:17" ht="12.75">
      <c r="A29" s="1">
        <v>163</v>
      </c>
      <c r="B29" s="1" t="s">
        <v>114</v>
      </c>
      <c r="C29" s="1" t="s">
        <v>24</v>
      </c>
      <c r="D29" s="1" t="s">
        <v>49</v>
      </c>
      <c r="E29" s="8">
        <v>30.23</v>
      </c>
      <c r="F29" s="8">
        <v>30.38</v>
      </c>
      <c r="G29" s="8">
        <v>30.18</v>
      </c>
      <c r="H29" s="8">
        <v>31.23</v>
      </c>
      <c r="Q29" s="8">
        <f t="shared" si="0"/>
        <v>122.02</v>
      </c>
    </row>
    <row r="30" spans="1:17" ht="12.75">
      <c r="A30" s="1">
        <v>166</v>
      </c>
      <c r="B30" s="1" t="s">
        <v>96</v>
      </c>
      <c r="C30" s="1" t="s">
        <v>69</v>
      </c>
      <c r="D30" s="1" t="s">
        <v>63</v>
      </c>
      <c r="E30" s="8">
        <v>30.37</v>
      </c>
      <c r="F30" s="8">
        <v>30.51</v>
      </c>
      <c r="G30" s="8">
        <v>30.12</v>
      </c>
      <c r="H30" s="8">
        <v>30.29</v>
      </c>
      <c r="Q30" s="8">
        <f t="shared" si="0"/>
        <v>121.29</v>
      </c>
    </row>
    <row r="31" spans="1:17" ht="12.75">
      <c r="A31" s="1">
        <v>167</v>
      </c>
      <c r="B31" s="1" t="s">
        <v>115</v>
      </c>
      <c r="C31" s="1" t="s">
        <v>116</v>
      </c>
      <c r="D31" s="1" t="s">
        <v>63</v>
      </c>
      <c r="E31" s="8">
        <v>30.82</v>
      </c>
      <c r="F31" s="8">
        <v>30.66</v>
      </c>
      <c r="G31" s="8">
        <v>30.48</v>
      </c>
      <c r="H31" s="8">
        <v>30.45</v>
      </c>
      <c r="Q31" s="8">
        <f t="shared" si="0"/>
        <v>122.41</v>
      </c>
    </row>
    <row r="32" spans="1:17" ht="12.75">
      <c r="A32" s="1">
        <v>168</v>
      </c>
      <c r="B32" s="1" t="s">
        <v>100</v>
      </c>
      <c r="C32" s="1" t="s">
        <v>108</v>
      </c>
      <c r="D32" s="1" t="s">
        <v>49</v>
      </c>
      <c r="E32" s="8">
        <v>30.32</v>
      </c>
      <c r="F32" s="8">
        <v>30.54</v>
      </c>
      <c r="G32" s="8">
        <v>30.54</v>
      </c>
      <c r="H32" s="8">
        <v>30.39</v>
      </c>
      <c r="Q32" s="8">
        <f t="shared" si="0"/>
        <v>121.79</v>
      </c>
    </row>
    <row r="33" spans="1:17" ht="12.75">
      <c r="A33" s="1">
        <v>174</v>
      </c>
      <c r="B33" s="1" t="s">
        <v>100</v>
      </c>
      <c r="C33" s="1" t="s">
        <v>101</v>
      </c>
      <c r="D33" s="1" t="s">
        <v>49</v>
      </c>
      <c r="E33" s="8">
        <v>30.67</v>
      </c>
      <c r="F33" s="8">
        <v>30.19</v>
      </c>
      <c r="G33" s="8">
        <v>30.17</v>
      </c>
      <c r="H33" s="8">
        <v>29.98</v>
      </c>
      <c r="Q33" s="8">
        <f t="shared" si="0"/>
        <v>121.01</v>
      </c>
    </row>
    <row r="34" spans="1:17" ht="12.75">
      <c r="A34" s="1">
        <v>301</v>
      </c>
      <c r="B34" s="19" t="s">
        <v>64</v>
      </c>
      <c r="C34" s="19" t="s">
        <v>43</v>
      </c>
      <c r="D34" s="19" t="s">
        <v>63</v>
      </c>
      <c r="E34" s="8">
        <v>28.92</v>
      </c>
      <c r="F34" s="8">
        <v>28.65</v>
      </c>
      <c r="G34" s="8">
        <v>28.75</v>
      </c>
      <c r="H34" s="8">
        <v>28.55</v>
      </c>
      <c r="Q34" s="8">
        <f t="shared" si="0"/>
        <v>114.87</v>
      </c>
    </row>
    <row r="35" spans="1:17" ht="12.75">
      <c r="A35" s="1">
        <v>302</v>
      </c>
      <c r="B35" s="19" t="s">
        <v>34</v>
      </c>
      <c r="C35" s="19" t="s">
        <v>60</v>
      </c>
      <c r="D35" s="19" t="s">
        <v>36</v>
      </c>
      <c r="E35" s="8">
        <v>28.78</v>
      </c>
      <c r="F35" s="8">
        <v>28.93</v>
      </c>
      <c r="G35" s="8">
        <v>28.61</v>
      </c>
      <c r="H35" s="8">
        <v>28.83</v>
      </c>
      <c r="Q35" s="8">
        <f t="shared" si="0"/>
        <v>115.15</v>
      </c>
    </row>
    <row r="36" spans="1:17" ht="12.75">
      <c r="A36" s="1">
        <v>303</v>
      </c>
      <c r="B36" s="19" t="s">
        <v>26</v>
      </c>
      <c r="C36" s="19" t="s">
        <v>27</v>
      </c>
      <c r="D36" s="19" t="s">
        <v>23</v>
      </c>
      <c r="E36" s="8">
        <v>29</v>
      </c>
      <c r="F36" s="8">
        <v>28.76</v>
      </c>
      <c r="G36" s="8">
        <v>28.94</v>
      </c>
      <c r="H36" s="8">
        <v>28.64</v>
      </c>
      <c r="Q36" s="8">
        <f t="shared" si="0"/>
        <v>115.34</v>
      </c>
    </row>
    <row r="37" spans="1:17" ht="12.75">
      <c r="A37" s="1">
        <v>304</v>
      </c>
      <c r="B37" s="19" t="s">
        <v>122</v>
      </c>
      <c r="C37" s="19" t="s">
        <v>66</v>
      </c>
      <c r="D37" s="19" t="s">
        <v>36</v>
      </c>
      <c r="E37" s="20">
        <v>28.81</v>
      </c>
      <c r="F37" s="8">
        <v>28.91</v>
      </c>
      <c r="G37" s="8">
        <v>28.75</v>
      </c>
      <c r="H37" s="8">
        <v>28.85</v>
      </c>
      <c r="Q37" s="8">
        <f t="shared" si="0"/>
        <v>115.32</v>
      </c>
    </row>
    <row r="38" spans="1:17" ht="12.75">
      <c r="A38" s="1">
        <v>305</v>
      </c>
      <c r="B38" s="19" t="s">
        <v>61</v>
      </c>
      <c r="C38" s="19" t="s">
        <v>47</v>
      </c>
      <c r="D38" s="19" t="s">
        <v>63</v>
      </c>
      <c r="E38" s="8">
        <v>29.14</v>
      </c>
      <c r="F38" s="8">
        <v>28.85</v>
      </c>
      <c r="G38" s="8">
        <v>28.99</v>
      </c>
      <c r="H38" s="8">
        <v>28.69</v>
      </c>
      <c r="Q38" s="8">
        <f t="shared" si="0"/>
        <v>115.67</v>
      </c>
    </row>
    <row r="39" spans="1:17" ht="12.75">
      <c r="A39" s="1">
        <v>306</v>
      </c>
      <c r="B39" s="19" t="s">
        <v>127</v>
      </c>
      <c r="C39" s="19" t="s">
        <v>128</v>
      </c>
      <c r="D39" s="19" t="s">
        <v>129</v>
      </c>
      <c r="E39" s="8">
        <v>28.86</v>
      </c>
      <c r="F39" s="8">
        <v>29.08</v>
      </c>
      <c r="G39" s="8">
        <v>28.87</v>
      </c>
      <c r="H39" s="8">
        <v>28.91</v>
      </c>
      <c r="Q39" s="8">
        <f t="shared" si="0"/>
        <v>115.72</v>
      </c>
    </row>
    <row r="40" spans="1:17" ht="12.75">
      <c r="A40" s="1">
        <v>307</v>
      </c>
      <c r="B40" s="21" t="s">
        <v>131</v>
      </c>
      <c r="C40" s="21" t="s">
        <v>30</v>
      </c>
      <c r="D40" s="21" t="s">
        <v>23</v>
      </c>
      <c r="E40" s="8">
        <v>29.23</v>
      </c>
      <c r="F40" s="8">
        <v>28.89</v>
      </c>
      <c r="G40" s="8">
        <v>29</v>
      </c>
      <c r="H40" s="8">
        <v>28.76</v>
      </c>
      <c r="Q40" s="8">
        <f t="shared" si="0"/>
        <v>115.88</v>
      </c>
    </row>
    <row r="41" spans="1:17" ht="12.75">
      <c r="A41" s="1">
        <v>308</v>
      </c>
      <c r="B41" s="19" t="s">
        <v>73</v>
      </c>
      <c r="C41" s="19" t="s">
        <v>74</v>
      </c>
      <c r="D41" s="19" t="s">
        <v>50</v>
      </c>
      <c r="E41" s="8">
        <v>28.95</v>
      </c>
      <c r="F41" s="8">
        <v>29.11</v>
      </c>
      <c r="G41" s="8">
        <v>28.84</v>
      </c>
      <c r="H41" s="8">
        <v>29.02</v>
      </c>
      <c r="Q41" s="8">
        <f t="shared" si="0"/>
        <v>115.92</v>
      </c>
    </row>
    <row r="42" spans="1:17" ht="12.75">
      <c r="A42" s="1">
        <v>309</v>
      </c>
      <c r="B42" s="19" t="s">
        <v>61</v>
      </c>
      <c r="C42" s="19" t="s">
        <v>62</v>
      </c>
      <c r="D42" s="19" t="s">
        <v>63</v>
      </c>
      <c r="E42" s="8">
        <v>28.93</v>
      </c>
      <c r="F42" s="8">
        <v>28.59</v>
      </c>
      <c r="G42" s="8">
        <v>28.77</v>
      </c>
      <c r="H42" s="8">
        <v>28.65</v>
      </c>
      <c r="Q42" s="8">
        <f t="shared" si="0"/>
        <v>114.94</v>
      </c>
    </row>
    <row r="43" spans="1:17" ht="12.75">
      <c r="A43" s="1">
        <v>310</v>
      </c>
      <c r="B43" s="19" t="s">
        <v>28</v>
      </c>
      <c r="C43" s="21" t="s">
        <v>32</v>
      </c>
      <c r="D43" s="19" t="s">
        <v>23</v>
      </c>
      <c r="E43" s="8">
        <v>28.87</v>
      </c>
      <c r="F43" s="8">
        <v>29.01</v>
      </c>
      <c r="G43" s="8">
        <v>28.71</v>
      </c>
      <c r="H43" s="8">
        <v>29.03</v>
      </c>
      <c r="Q43" s="8">
        <f t="shared" si="0"/>
        <v>115.62</v>
      </c>
    </row>
    <row r="44" spans="1:17" ht="12.75">
      <c r="A44" s="1">
        <v>311</v>
      </c>
      <c r="B44" s="19" t="s">
        <v>75</v>
      </c>
      <c r="C44" s="19" t="s">
        <v>76</v>
      </c>
      <c r="D44" s="19" t="s">
        <v>46</v>
      </c>
      <c r="E44" s="8">
        <v>29.1</v>
      </c>
      <c r="F44" s="8">
        <v>28.9</v>
      </c>
      <c r="G44" s="8">
        <v>29</v>
      </c>
      <c r="H44" s="8">
        <v>28.9</v>
      </c>
      <c r="Q44" s="8">
        <f t="shared" si="0"/>
        <v>115.9</v>
      </c>
    </row>
    <row r="45" spans="1:17" ht="12.75">
      <c r="A45" s="1">
        <v>313</v>
      </c>
      <c r="B45" s="19" t="s">
        <v>67</v>
      </c>
      <c r="C45" s="19" t="s">
        <v>68</v>
      </c>
      <c r="D45" s="19" t="s">
        <v>63</v>
      </c>
      <c r="E45" s="8">
        <v>28.8</v>
      </c>
      <c r="F45" s="8">
        <v>28.98</v>
      </c>
      <c r="G45" s="8">
        <v>28.65</v>
      </c>
      <c r="H45" s="8">
        <v>29</v>
      </c>
      <c r="Q45" s="8">
        <f t="shared" si="0"/>
        <v>115.43</v>
      </c>
    </row>
    <row r="46" spans="1:17" ht="12.75">
      <c r="A46" s="1">
        <v>314</v>
      </c>
      <c r="B46" s="19" t="s">
        <v>72</v>
      </c>
      <c r="C46" s="19" t="s">
        <v>145</v>
      </c>
      <c r="D46" s="19" t="s">
        <v>42</v>
      </c>
      <c r="E46" s="8">
        <v>29.22</v>
      </c>
      <c r="F46" s="8">
        <v>29.05</v>
      </c>
      <c r="G46" s="8">
        <v>29.14</v>
      </c>
      <c r="H46" s="8">
        <v>28.94</v>
      </c>
      <c r="Q46" s="8">
        <f t="shared" si="0"/>
        <v>116.35</v>
      </c>
    </row>
    <row r="47" spans="1:17" ht="12.75">
      <c r="A47" s="1">
        <v>316</v>
      </c>
      <c r="B47" s="19" t="s">
        <v>40</v>
      </c>
      <c r="C47" s="19" t="s">
        <v>69</v>
      </c>
      <c r="D47" s="19" t="s">
        <v>42</v>
      </c>
      <c r="E47" s="8">
        <v>28.91</v>
      </c>
      <c r="F47" s="8">
        <v>29.13</v>
      </c>
      <c r="G47" s="8">
        <v>28.78</v>
      </c>
      <c r="H47" s="8">
        <v>29.03</v>
      </c>
      <c r="Q47" s="8">
        <f t="shared" si="0"/>
        <v>115.85</v>
      </c>
    </row>
    <row r="48" spans="1:17" ht="12.75">
      <c r="A48" s="1">
        <v>317</v>
      </c>
      <c r="B48" s="19" t="s">
        <v>139</v>
      </c>
      <c r="C48" s="19" t="s">
        <v>140</v>
      </c>
      <c r="D48" s="19" t="s">
        <v>141</v>
      </c>
      <c r="E48" s="8">
        <v>29.24</v>
      </c>
      <c r="F48" s="8">
        <v>28.98</v>
      </c>
      <c r="G48" s="8">
        <v>29.16</v>
      </c>
      <c r="H48" s="8">
        <v>28.97</v>
      </c>
      <c r="Q48" s="8">
        <f t="shared" si="0"/>
        <v>116.35</v>
      </c>
    </row>
    <row r="49" spans="1:17" ht="12.75">
      <c r="A49" s="1">
        <v>318</v>
      </c>
      <c r="B49" s="19" t="s">
        <v>132</v>
      </c>
      <c r="C49" s="19" t="s">
        <v>133</v>
      </c>
      <c r="D49" s="19" t="s">
        <v>42</v>
      </c>
      <c r="E49" s="8">
        <v>28.94</v>
      </c>
      <c r="F49" s="8">
        <v>29.07</v>
      </c>
      <c r="G49" s="8">
        <v>28.82</v>
      </c>
      <c r="H49" s="8">
        <v>29.07</v>
      </c>
      <c r="Q49" s="8">
        <f t="shared" si="0"/>
        <v>115.9</v>
      </c>
    </row>
    <row r="50" spans="1:17" ht="12.75">
      <c r="A50" s="1">
        <v>322</v>
      </c>
      <c r="B50" s="19" t="s">
        <v>125</v>
      </c>
      <c r="C50" s="19" t="s">
        <v>126</v>
      </c>
      <c r="D50" s="19" t="s">
        <v>50</v>
      </c>
      <c r="E50" s="8">
        <v>29.05</v>
      </c>
      <c r="F50" s="8">
        <v>28.79</v>
      </c>
      <c r="G50" s="8">
        <v>29</v>
      </c>
      <c r="H50" s="8">
        <v>28.77</v>
      </c>
      <c r="Q50" s="8">
        <f t="shared" si="0"/>
        <v>115.61</v>
      </c>
    </row>
    <row r="51" spans="1:17" ht="12.75">
      <c r="A51" s="1">
        <v>328</v>
      </c>
      <c r="B51" s="19" t="s">
        <v>87</v>
      </c>
      <c r="C51" s="19" t="s">
        <v>108</v>
      </c>
      <c r="D51" s="19" t="s">
        <v>63</v>
      </c>
      <c r="E51" s="8">
        <v>28.88</v>
      </c>
      <c r="F51" s="8">
        <v>29.04</v>
      </c>
      <c r="G51" s="8">
        <v>28.83</v>
      </c>
      <c r="H51" s="8">
        <v>29.05</v>
      </c>
      <c r="Q51" s="8">
        <f t="shared" si="0"/>
        <v>115.8</v>
      </c>
    </row>
    <row r="52" spans="1:17" ht="12.75">
      <c r="A52" s="1">
        <v>332</v>
      </c>
      <c r="B52" s="16" t="s">
        <v>54</v>
      </c>
      <c r="C52" s="22" t="s">
        <v>130</v>
      </c>
      <c r="D52" s="22" t="s">
        <v>36</v>
      </c>
      <c r="E52" s="8">
        <v>29.12</v>
      </c>
      <c r="F52" s="8">
        <v>28.82</v>
      </c>
      <c r="G52" s="8">
        <v>29.04</v>
      </c>
      <c r="H52" s="8">
        <v>28.87</v>
      </c>
      <c r="Q52" s="8">
        <f t="shared" si="0"/>
        <v>115.85</v>
      </c>
    </row>
    <row r="53" spans="1:17" ht="12.75">
      <c r="A53" s="1">
        <v>338</v>
      </c>
      <c r="B53" s="19" t="s">
        <v>92</v>
      </c>
      <c r="C53" s="19" t="s">
        <v>136</v>
      </c>
      <c r="D53" s="19" t="s">
        <v>63</v>
      </c>
      <c r="E53" s="20">
        <v>29</v>
      </c>
      <c r="F53" s="8">
        <v>29.07</v>
      </c>
      <c r="G53" s="8">
        <v>28.79</v>
      </c>
      <c r="H53" s="8">
        <v>29.14</v>
      </c>
      <c r="Q53" s="8">
        <f t="shared" si="0"/>
        <v>116</v>
      </c>
    </row>
    <row r="54" spans="1:17" ht="12.75">
      <c r="A54" s="1">
        <v>339</v>
      </c>
      <c r="B54" s="19" t="s">
        <v>143</v>
      </c>
      <c r="C54" s="19" t="s">
        <v>144</v>
      </c>
      <c r="D54" s="19" t="s">
        <v>46</v>
      </c>
      <c r="E54" s="8">
        <v>29.4</v>
      </c>
      <c r="F54" s="8">
        <v>29.63</v>
      </c>
      <c r="G54" s="8">
        <v>29.27</v>
      </c>
      <c r="H54" s="8">
        <v>29.58</v>
      </c>
      <c r="Q54" s="8">
        <f t="shared" si="0"/>
        <v>117.88</v>
      </c>
    </row>
    <row r="55" spans="1:17" ht="12.75">
      <c r="A55" s="1">
        <v>340</v>
      </c>
      <c r="B55" s="19" t="s">
        <v>58</v>
      </c>
      <c r="C55" s="19" t="s">
        <v>59</v>
      </c>
      <c r="D55" s="19" t="s">
        <v>51</v>
      </c>
      <c r="E55" s="8">
        <v>28.94</v>
      </c>
      <c r="F55" s="8">
        <v>28.65</v>
      </c>
      <c r="G55" s="8">
        <v>28.74</v>
      </c>
      <c r="H55" s="8">
        <v>28.71</v>
      </c>
      <c r="Q55" s="8">
        <f t="shared" si="0"/>
        <v>115.04</v>
      </c>
    </row>
    <row r="56" spans="1:17" ht="12.75">
      <c r="A56" s="1">
        <v>341</v>
      </c>
      <c r="B56" s="19" t="s">
        <v>58</v>
      </c>
      <c r="C56" s="19" t="s">
        <v>121</v>
      </c>
      <c r="D56" s="19" t="s">
        <v>51</v>
      </c>
      <c r="E56" s="8">
        <v>28.81</v>
      </c>
      <c r="F56" s="8">
        <v>28.93</v>
      </c>
      <c r="G56" s="8">
        <v>28.6</v>
      </c>
      <c r="H56" s="8">
        <v>28.97</v>
      </c>
      <c r="Q56" s="8">
        <f t="shared" si="0"/>
        <v>115.31</v>
      </c>
    </row>
    <row r="57" spans="1:17" ht="12.75">
      <c r="A57" s="1">
        <v>342</v>
      </c>
      <c r="B57" s="19" t="s">
        <v>58</v>
      </c>
      <c r="C57" s="19" t="s">
        <v>120</v>
      </c>
      <c r="D57" s="19" t="s">
        <v>51</v>
      </c>
      <c r="E57" s="8">
        <v>29</v>
      </c>
      <c r="F57" s="8">
        <v>28.71</v>
      </c>
      <c r="G57" s="8">
        <v>28.85</v>
      </c>
      <c r="H57" s="8">
        <v>28.72</v>
      </c>
      <c r="Q57" s="8">
        <f t="shared" si="0"/>
        <v>115.28</v>
      </c>
    </row>
    <row r="58" spans="1:17" ht="12.75">
      <c r="A58" s="1">
        <v>344</v>
      </c>
      <c r="B58" s="21" t="s">
        <v>73</v>
      </c>
      <c r="C58" s="21" t="s">
        <v>135</v>
      </c>
      <c r="D58" s="21" t="s">
        <v>50</v>
      </c>
      <c r="E58" s="8">
        <v>28.9</v>
      </c>
      <c r="F58" s="8">
        <v>29.23</v>
      </c>
      <c r="G58" s="8">
        <v>28.84</v>
      </c>
      <c r="H58" s="8">
        <v>29.02</v>
      </c>
      <c r="Q58" s="8">
        <f t="shared" si="0"/>
        <v>115.99</v>
      </c>
    </row>
    <row r="59" spans="1:17" ht="12.75">
      <c r="A59" s="1">
        <v>346</v>
      </c>
      <c r="B59" s="19" t="s">
        <v>119</v>
      </c>
      <c r="C59" s="19" t="s">
        <v>113</v>
      </c>
      <c r="D59" s="19" t="s">
        <v>33</v>
      </c>
      <c r="E59" s="8">
        <v>28.95</v>
      </c>
      <c r="F59" s="8">
        <v>28.65</v>
      </c>
      <c r="G59" s="8">
        <v>28.78</v>
      </c>
      <c r="H59" s="8">
        <v>28.58</v>
      </c>
      <c r="Q59" s="8">
        <f t="shared" si="0"/>
        <v>114.96</v>
      </c>
    </row>
    <row r="60" spans="1:17" ht="12.75">
      <c r="A60" s="1">
        <v>349</v>
      </c>
      <c r="B60" s="19" t="s">
        <v>70</v>
      </c>
      <c r="C60" s="19" t="s">
        <v>71</v>
      </c>
      <c r="D60" s="19" t="s">
        <v>49</v>
      </c>
      <c r="E60" s="8">
        <v>29.05</v>
      </c>
      <c r="F60" s="8">
        <v>29.16</v>
      </c>
      <c r="G60" s="8">
        <v>28.81</v>
      </c>
      <c r="H60" s="8">
        <v>29.14</v>
      </c>
      <c r="Q60" s="8">
        <f t="shared" si="0"/>
        <v>116.16</v>
      </c>
    </row>
    <row r="61" spans="1:17" ht="12.75">
      <c r="A61" s="1">
        <v>351</v>
      </c>
      <c r="B61" s="19" t="s">
        <v>123</v>
      </c>
      <c r="C61" s="19" t="s">
        <v>124</v>
      </c>
      <c r="D61" s="19" t="s">
        <v>49</v>
      </c>
      <c r="E61" s="8">
        <v>29.1</v>
      </c>
      <c r="F61" s="8">
        <v>28.67</v>
      </c>
      <c r="G61" s="8">
        <v>28.96</v>
      </c>
      <c r="H61" s="8">
        <v>28.74</v>
      </c>
      <c r="Q61" s="8">
        <f t="shared" si="0"/>
        <v>115.47</v>
      </c>
    </row>
    <row r="62" spans="1:17" ht="12.75">
      <c r="A62" s="1">
        <v>352</v>
      </c>
      <c r="B62" s="19" t="s">
        <v>134</v>
      </c>
      <c r="C62" s="19" t="s">
        <v>65</v>
      </c>
      <c r="D62" s="19" t="s">
        <v>79</v>
      </c>
      <c r="E62" s="8">
        <v>28.9</v>
      </c>
      <c r="F62" s="8">
        <v>29.08</v>
      </c>
      <c r="G62" s="8">
        <v>28.88</v>
      </c>
      <c r="H62" s="8">
        <v>29.05</v>
      </c>
      <c r="Q62" s="8">
        <f t="shared" si="0"/>
        <v>115.91</v>
      </c>
    </row>
    <row r="63" spans="1:17" ht="12.75">
      <c r="A63" s="1">
        <v>353</v>
      </c>
      <c r="B63" s="19" t="s">
        <v>137</v>
      </c>
      <c r="C63" s="19" t="s">
        <v>138</v>
      </c>
      <c r="D63" s="19" t="s">
        <v>79</v>
      </c>
      <c r="E63" s="8">
        <v>29.25</v>
      </c>
      <c r="F63" s="8">
        <v>28.95</v>
      </c>
      <c r="G63" s="8">
        <v>29.1</v>
      </c>
      <c r="H63" s="8">
        <v>28.89</v>
      </c>
      <c r="Q63" s="8">
        <f t="shared" si="0"/>
        <v>116.19</v>
      </c>
    </row>
    <row r="64" spans="1:17" ht="12.75">
      <c r="A64" s="1">
        <v>358</v>
      </c>
      <c r="B64" s="23" t="s">
        <v>115</v>
      </c>
      <c r="C64" s="24" t="s">
        <v>142</v>
      </c>
      <c r="D64" s="24" t="s">
        <v>63</v>
      </c>
      <c r="E64" s="8">
        <v>29.2</v>
      </c>
      <c r="F64" s="8">
        <v>29.29</v>
      </c>
      <c r="G64" s="8">
        <v>29.08</v>
      </c>
      <c r="H64" s="8">
        <v>29.22</v>
      </c>
      <c r="Q64" s="8">
        <f t="shared" si="0"/>
        <v>116.79</v>
      </c>
    </row>
    <row r="65" spans="1:17" ht="12.75">
      <c r="A65" s="1">
        <v>502</v>
      </c>
      <c r="B65" s="16" t="s">
        <v>73</v>
      </c>
      <c r="C65" s="22" t="s">
        <v>81</v>
      </c>
      <c r="D65" s="22" t="s">
        <v>50</v>
      </c>
      <c r="E65" s="8">
        <v>29.25</v>
      </c>
      <c r="F65" s="8">
        <v>28.9</v>
      </c>
      <c r="G65" s="8">
        <v>29.19</v>
      </c>
      <c r="H65" s="8">
        <v>28.84</v>
      </c>
      <c r="Q65" s="8">
        <f t="shared" si="0"/>
        <v>116.18</v>
      </c>
    </row>
    <row r="66" spans="1:17" ht="12.75">
      <c r="A66" s="1">
        <v>503</v>
      </c>
      <c r="B66" s="16" t="s">
        <v>80</v>
      </c>
      <c r="C66" s="22" t="s">
        <v>151</v>
      </c>
      <c r="D66" s="22" t="s">
        <v>49</v>
      </c>
      <c r="E66" s="8">
        <v>29.4</v>
      </c>
      <c r="F66" s="8">
        <v>29.46</v>
      </c>
      <c r="G66" s="8">
        <v>29.28</v>
      </c>
      <c r="H66" s="8">
        <v>29.46</v>
      </c>
      <c r="Q66" s="8">
        <f t="shared" si="0"/>
        <v>117.6</v>
      </c>
    </row>
    <row r="67" spans="1:17" ht="12.75">
      <c r="A67" s="1">
        <v>504</v>
      </c>
      <c r="B67" s="21" t="s">
        <v>82</v>
      </c>
      <c r="C67" s="21" t="s">
        <v>77</v>
      </c>
      <c r="D67" s="21" t="s">
        <v>36</v>
      </c>
      <c r="E67" s="8">
        <v>29.1</v>
      </c>
      <c r="F67" s="8">
        <v>28.86</v>
      </c>
      <c r="G67" s="8">
        <v>29.03</v>
      </c>
      <c r="H67" s="8">
        <v>28.75</v>
      </c>
      <c r="Q67" s="8">
        <f t="shared" si="0"/>
        <v>115.74</v>
      </c>
    </row>
    <row r="68" spans="1:17" ht="12.75">
      <c r="A68" s="1">
        <v>508</v>
      </c>
      <c r="B68" s="23" t="s">
        <v>31</v>
      </c>
      <c r="C68" s="24" t="s">
        <v>146</v>
      </c>
      <c r="D68" s="24" t="s">
        <v>23</v>
      </c>
      <c r="E68" s="8">
        <v>28.89</v>
      </c>
      <c r="F68" s="8">
        <v>29.11</v>
      </c>
      <c r="G68" s="8">
        <v>28.86</v>
      </c>
      <c r="H68" s="8">
        <v>29.08</v>
      </c>
      <c r="Q68" s="8">
        <f t="shared" si="0"/>
        <v>115.94</v>
      </c>
    </row>
    <row r="69" spans="1:17" ht="12.75">
      <c r="A69" s="1">
        <v>509</v>
      </c>
      <c r="B69" s="19" t="s">
        <v>56</v>
      </c>
      <c r="C69" s="19" t="s">
        <v>65</v>
      </c>
      <c r="D69" s="19" t="s">
        <v>50</v>
      </c>
      <c r="E69" s="8">
        <v>29.34</v>
      </c>
      <c r="F69" s="8">
        <v>29.06</v>
      </c>
      <c r="G69" s="8">
        <v>29.21</v>
      </c>
      <c r="H69" s="8">
        <v>28.94</v>
      </c>
      <c r="Q69" s="8">
        <f t="shared" si="0"/>
        <v>116.55</v>
      </c>
    </row>
    <row r="70" spans="1:17" ht="12.75">
      <c r="A70" s="1">
        <v>510</v>
      </c>
      <c r="B70" s="19" t="s">
        <v>28</v>
      </c>
      <c r="C70" s="19" t="s">
        <v>29</v>
      </c>
      <c r="D70" s="19" t="s">
        <v>23</v>
      </c>
      <c r="E70" s="8">
        <v>29.16</v>
      </c>
      <c r="F70" s="8">
        <v>29.31</v>
      </c>
      <c r="G70" s="8">
        <v>29.07</v>
      </c>
      <c r="H70" s="8">
        <v>29.24</v>
      </c>
      <c r="Q70" s="8">
        <f aca="true" t="shared" si="1" ref="Q70:Q87">SUM(E70*$E$2+F70*$F$2+G70*$G$2+H70*$H$2+I70*$I$2+$J$2*J70+K70*$E$2+L70*$F$2+M70*$G$2+N70*$H$2+O70*$I$2+P70*$J$2)</f>
        <v>116.78</v>
      </c>
    </row>
    <row r="71" spans="1:17" ht="12.75">
      <c r="A71" s="1">
        <v>514</v>
      </c>
      <c r="B71" s="21" t="s">
        <v>58</v>
      </c>
      <c r="C71" s="21" t="s">
        <v>83</v>
      </c>
      <c r="D71" s="21" t="s">
        <v>51</v>
      </c>
      <c r="E71" s="8">
        <v>29.14</v>
      </c>
      <c r="F71" s="8">
        <v>28.74</v>
      </c>
      <c r="G71" s="8">
        <v>29.08</v>
      </c>
      <c r="H71" s="8">
        <v>28.76</v>
      </c>
      <c r="Q71" s="8">
        <f t="shared" si="1"/>
        <v>115.72</v>
      </c>
    </row>
    <row r="72" spans="1:17" ht="12.75">
      <c r="A72" s="1">
        <v>515</v>
      </c>
      <c r="B72" s="16" t="s">
        <v>149</v>
      </c>
      <c r="C72" s="22" t="s">
        <v>150</v>
      </c>
      <c r="D72" s="22" t="s">
        <v>51</v>
      </c>
      <c r="E72" s="8">
        <v>29.19</v>
      </c>
      <c r="F72" s="8">
        <v>29.06</v>
      </c>
      <c r="G72" s="8">
        <v>29.03</v>
      </c>
      <c r="H72" s="8">
        <v>29.12</v>
      </c>
      <c r="Q72" s="8">
        <f t="shared" si="1"/>
        <v>116.4</v>
      </c>
    </row>
    <row r="73" spans="1:17" ht="12.75">
      <c r="A73" s="1">
        <v>516</v>
      </c>
      <c r="B73" s="19" t="s">
        <v>148</v>
      </c>
      <c r="C73" s="19" t="s">
        <v>147</v>
      </c>
      <c r="D73" s="19" t="s">
        <v>51</v>
      </c>
      <c r="E73" s="8">
        <v>29.21</v>
      </c>
      <c r="F73" s="8">
        <v>29.19</v>
      </c>
      <c r="G73" s="8">
        <v>29.09</v>
      </c>
      <c r="H73" s="8">
        <v>28.87</v>
      </c>
      <c r="Q73" s="8">
        <f t="shared" si="1"/>
        <v>116.36</v>
      </c>
    </row>
    <row r="74" spans="1:17" ht="12.75">
      <c r="A74" s="1">
        <v>518</v>
      </c>
      <c r="B74" s="19" t="s">
        <v>78</v>
      </c>
      <c r="C74" s="19" t="s">
        <v>84</v>
      </c>
      <c r="D74" s="19" t="s">
        <v>79</v>
      </c>
      <c r="E74" s="8">
        <v>29.04</v>
      </c>
      <c r="F74" s="8">
        <v>29.24</v>
      </c>
      <c r="G74" s="8">
        <v>28.93</v>
      </c>
      <c r="H74" s="8">
        <v>29.16</v>
      </c>
      <c r="Q74" s="8">
        <f t="shared" si="1"/>
        <v>116.37</v>
      </c>
    </row>
    <row r="75" spans="1:17" ht="12.75">
      <c r="A75" s="1">
        <v>519</v>
      </c>
      <c r="B75" s="21" t="s">
        <v>127</v>
      </c>
      <c r="C75" s="21" t="s">
        <v>152</v>
      </c>
      <c r="D75" s="21" t="s">
        <v>129</v>
      </c>
      <c r="E75" s="8">
        <v>29.16</v>
      </c>
      <c r="F75" s="8">
        <v>28.85</v>
      </c>
      <c r="G75" s="8">
        <v>29</v>
      </c>
      <c r="H75" s="8">
        <v>28.82</v>
      </c>
      <c r="Q75" s="8">
        <f t="shared" si="1"/>
        <v>115.83</v>
      </c>
    </row>
    <row r="76" spans="1:17" ht="12.75">
      <c r="A76" s="1">
        <v>521</v>
      </c>
      <c r="B76" s="19" t="s">
        <v>92</v>
      </c>
      <c r="C76" s="19" t="s">
        <v>147</v>
      </c>
      <c r="D76" s="19" t="s">
        <v>63</v>
      </c>
      <c r="E76" s="8">
        <v>29.06</v>
      </c>
      <c r="F76" s="8">
        <v>29.2</v>
      </c>
      <c r="G76" s="8">
        <v>28.95</v>
      </c>
      <c r="H76" s="8">
        <v>29.12</v>
      </c>
      <c r="Q76" s="8">
        <f t="shared" si="1"/>
        <v>116.33</v>
      </c>
    </row>
    <row r="77" ht="12.75">
      <c r="Q77" s="8">
        <f t="shared" si="1"/>
        <v>0</v>
      </c>
    </row>
    <row r="78" ht="12.75">
      <c r="Q78" s="8">
        <f t="shared" si="1"/>
        <v>0</v>
      </c>
    </row>
    <row r="79" ht="12.75">
      <c r="Q79" s="8">
        <f t="shared" si="1"/>
        <v>0</v>
      </c>
    </row>
    <row r="80" ht="12.75">
      <c r="Q80" s="8">
        <f t="shared" si="1"/>
        <v>0</v>
      </c>
    </row>
    <row r="81" spans="2:17" ht="12.75">
      <c r="B81" s="17"/>
      <c r="C81" s="18"/>
      <c r="D81" s="18"/>
      <c r="Q81" s="8">
        <f t="shared" si="1"/>
        <v>0</v>
      </c>
    </row>
    <row r="82" ht="12.75">
      <c r="Q82" s="8">
        <f t="shared" si="1"/>
        <v>0</v>
      </c>
    </row>
    <row r="83" spans="2:17" ht="12.75">
      <c r="B83" s="12"/>
      <c r="C83" s="12"/>
      <c r="D83" s="12"/>
      <c r="Q83" s="8">
        <f t="shared" si="1"/>
        <v>0</v>
      </c>
    </row>
    <row r="84" ht="12.75">
      <c r="Q84" s="8">
        <f t="shared" si="1"/>
        <v>0</v>
      </c>
    </row>
    <row r="85" ht="12.75">
      <c r="Q85" s="8">
        <f t="shared" si="1"/>
        <v>0</v>
      </c>
    </row>
    <row r="86" ht="12.75">
      <c r="Q86" s="8">
        <f t="shared" si="1"/>
        <v>0</v>
      </c>
    </row>
    <row r="87" ht="12.75">
      <c r="Q87" s="8">
        <f t="shared" si="1"/>
        <v>0</v>
      </c>
    </row>
  </sheetData>
  <sheetProtection/>
  <mergeCells count="2">
    <mergeCell ref="A2:D2"/>
    <mergeCell ref="L3:P3"/>
  </mergeCells>
  <printOptions gridLines="1"/>
  <pageMargins left="0.3937007874015748" right="0.3937007874015748" top="0.984251968503937" bottom="0.984251968503937" header="0.5118110236220472" footer="0.5118110236220472"/>
  <pageSetup horizontalDpi="300" verticalDpi="300" orientation="landscape" paperSize="9" scale="85" r:id="rId3"/>
  <headerFooter alignWithMargins="0">
    <oddHeader>&amp;C&amp;A</oddHeader>
    <oddFooter>&amp;CSeite &amp;P von &amp;N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A3:U34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8" sqref="B8:B12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 t="e">
        <f aca="true" t="shared" si="0" ref="F5:K5">MIN(F8:F21)</f>
        <v>#N/A</v>
      </c>
      <c r="G5" s="10" t="e">
        <f t="shared" si="0"/>
        <v>#N/A</v>
      </c>
      <c r="H5" s="10" t="e">
        <f t="shared" si="0"/>
        <v>#N/A</v>
      </c>
      <c r="I5" s="10" t="e">
        <f t="shared" si="0"/>
        <v>#N/A</v>
      </c>
      <c r="J5" s="10" t="e">
        <f t="shared" si="0"/>
        <v>#N/A</v>
      </c>
      <c r="K5" s="10" t="e">
        <f t="shared" si="0"/>
        <v>#N/A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 t="e">
        <f>IF(R8&gt;0,RANK(S8,S:S),0)</f>
        <v>#N/A</v>
      </c>
      <c r="C8" s="2" t="e">
        <f>+VLOOKUP($B8,Gesamt!$A$5:$D$300,2,FALSE)</f>
        <v>#N/A</v>
      </c>
      <c r="D8" s="2" t="e">
        <f>+VLOOKUP($B8,Gesamt!$A$5:$D$300,3,FALSE)</f>
        <v>#N/A</v>
      </c>
      <c r="E8" s="1" t="e">
        <f>+VLOOKUP($B8,Gesamt!$A$5:$D$300,4,FALSE)</f>
        <v>#N/A</v>
      </c>
      <c r="F8" s="10" t="e">
        <f>+VLOOKUP($B8,Gesamt!$A$5:$F$300,5,FALSE)</f>
        <v>#N/A</v>
      </c>
      <c r="G8" s="10" t="e">
        <f>+VLOOKUP($B8,Gesamt!$A$5:$G$300,6,FALSE)</f>
        <v>#N/A</v>
      </c>
      <c r="H8" s="10" t="e">
        <f>+VLOOKUP($B8,Gesamt!$A$5:$H$300,7,FALSE)</f>
        <v>#N/A</v>
      </c>
      <c r="I8" s="10" t="e">
        <f>+VLOOKUP($B8,Gesamt!$A$5:$I$300,8,FALSE)</f>
        <v>#N/A</v>
      </c>
      <c r="J8" s="10" t="e">
        <f>+VLOOKUP($B8,Gesamt!$A$5:$Q$300,9,FALSE)</f>
        <v>#N/A</v>
      </c>
      <c r="K8" s="10" t="e">
        <f>+VLOOKUP($B8,Gesamt!$A$5:$Q$300,10,FALSE)</f>
        <v>#N/A</v>
      </c>
      <c r="L8" s="10" t="e">
        <f>+VLOOKUP($B8,Gesamt!$A$5:$Q$300,11,FALSE)</f>
        <v>#N/A</v>
      </c>
      <c r="M8" s="10" t="e">
        <f>+VLOOKUP($B8,Gesamt!$A$5:$Q$300,12,FALSE)</f>
        <v>#N/A</v>
      </c>
      <c r="N8" s="10" t="e">
        <f>+VLOOKUP($B8,Gesamt!$A$5:$Q$300,13,FALSE)</f>
        <v>#N/A</v>
      </c>
      <c r="O8" s="10" t="e">
        <f>+VLOOKUP($B8,Gesamt!$A$5:$Q$300,14,FALSE)</f>
        <v>#N/A</v>
      </c>
      <c r="P8" s="10" t="e">
        <f>+VLOOKUP($B8,Gesamt!$A$5:$Q$300,15,FALSE)</f>
        <v>#N/A</v>
      </c>
      <c r="Q8" s="10" t="e">
        <f>+VLOOKUP($B8,Gesamt!$A$5:$Q$300,16,FALSE)</f>
        <v>#N/A</v>
      </c>
      <c r="R8" s="10" t="e">
        <f>(F8*$F$4+G8*$G$4+H8*$H$4+I8*$I$4+J8*$J$4+K8*$K$4+L8*$F$4+M8*$G$4+N8*$H$4+O8*$I$4+P8*$J$4+Q8*$K$4)</f>
        <v>#N/A</v>
      </c>
      <c r="S8" s="8" t="e">
        <f>IF(R8&gt;0,R8*-1,-1000)</f>
        <v>#N/A</v>
      </c>
    </row>
    <row r="9" spans="1:19" ht="12.75">
      <c r="A9" s="1" t="e">
        <f>IF(R9&gt;0,RANK(S9,S:S),0)</f>
        <v>#N/A</v>
      </c>
      <c r="C9" s="2" t="e">
        <f>+VLOOKUP($B9,Gesamt!$A$5:$D$300,2,FALSE)</f>
        <v>#N/A</v>
      </c>
      <c r="D9" s="2" t="e">
        <f>+VLOOKUP($B9,Gesamt!$A$5:$D$300,3,FALSE)</f>
        <v>#N/A</v>
      </c>
      <c r="E9" s="1" t="e">
        <f>+VLOOKUP($B9,Gesamt!$A$5:$D$300,4,FALSE)</f>
        <v>#N/A</v>
      </c>
      <c r="F9" s="10" t="e">
        <f>+VLOOKUP($B9,Gesamt!$A$5:$F$300,5,FALSE)</f>
        <v>#N/A</v>
      </c>
      <c r="G9" s="10" t="e">
        <f>+VLOOKUP($B9,Gesamt!$A$5:$G$300,6,FALSE)</f>
        <v>#N/A</v>
      </c>
      <c r="H9" s="10" t="e">
        <f>+VLOOKUP($B9,Gesamt!$A$5:$H$300,7,FALSE)</f>
        <v>#N/A</v>
      </c>
      <c r="I9" s="10" t="e">
        <f>+VLOOKUP($B9,Gesamt!$A$5:$I$300,8,FALSE)</f>
        <v>#N/A</v>
      </c>
      <c r="J9" s="10" t="e">
        <f>+VLOOKUP($B9,Gesamt!$A$5:$Q$300,9,FALSE)</f>
        <v>#N/A</v>
      </c>
      <c r="K9" s="10" t="e">
        <f>+VLOOKUP($B9,Gesamt!$A$5:$Q$300,10,FALSE)</f>
        <v>#N/A</v>
      </c>
      <c r="L9" s="10" t="e">
        <f>+VLOOKUP($B9,Gesamt!$A$5:$Q$300,11,FALSE)</f>
        <v>#N/A</v>
      </c>
      <c r="M9" s="10" t="e">
        <f>+VLOOKUP($B9,Gesamt!$A$5:$Q$300,12,FALSE)</f>
        <v>#N/A</v>
      </c>
      <c r="N9" s="10" t="e">
        <f>+VLOOKUP($B9,Gesamt!$A$5:$Q$300,13,FALSE)</f>
        <v>#N/A</v>
      </c>
      <c r="O9" s="10" t="e">
        <f>+VLOOKUP($B9,Gesamt!$A$5:$Q$300,14,FALSE)</f>
        <v>#N/A</v>
      </c>
      <c r="P9" s="10" t="e">
        <f>+VLOOKUP($B9,Gesamt!$A$5:$Q$300,15,FALSE)</f>
        <v>#N/A</v>
      </c>
      <c r="Q9" s="10" t="e">
        <f>+VLOOKUP($B9,Gesamt!$A$5:$Q$300,16,FALSE)</f>
        <v>#N/A</v>
      </c>
      <c r="R9" s="10" t="e">
        <f>(F9*$F$4+G9*$G$4+H9*$H$4+I9*$I$4+J9*$J$4+K9*$K$4+L9*$F$4+M9*$G$4+N9*$H$4+O9*$I$4+P9*$J$4+Q9*$K$4)</f>
        <v>#N/A</v>
      </c>
      <c r="S9" s="8" t="e">
        <f>IF(R9&gt;0,R9*-1,-1000)</f>
        <v>#N/A</v>
      </c>
    </row>
    <row r="10" spans="1:19" ht="12.75">
      <c r="A10" s="1" t="e">
        <f>IF(R10&gt;0,RANK(S10,S:S),0)</f>
        <v>#N/A</v>
      </c>
      <c r="C10" s="2" t="e">
        <f>+VLOOKUP($B10,Gesamt!$A$5:$D$300,2,FALSE)</f>
        <v>#N/A</v>
      </c>
      <c r="D10" s="2" t="e">
        <f>+VLOOKUP($B10,Gesamt!$A$5:$D$300,3,FALSE)</f>
        <v>#N/A</v>
      </c>
      <c r="E10" s="1" t="e">
        <f>+VLOOKUP($B10,Gesamt!$A$5:$D$300,4,FALSE)</f>
        <v>#N/A</v>
      </c>
      <c r="F10" s="10" t="e">
        <f>+VLOOKUP($B10,Gesamt!$A$5:$F$300,5,FALSE)</f>
        <v>#N/A</v>
      </c>
      <c r="G10" s="10" t="e">
        <f>+VLOOKUP($B10,Gesamt!$A$5:$G$300,6,FALSE)</f>
        <v>#N/A</v>
      </c>
      <c r="H10" s="10" t="e">
        <f>+VLOOKUP($B10,Gesamt!$A$5:$H$300,7,FALSE)</f>
        <v>#N/A</v>
      </c>
      <c r="I10" s="10" t="e">
        <f>+VLOOKUP($B10,Gesamt!$A$5:$I$300,8,FALSE)</f>
        <v>#N/A</v>
      </c>
      <c r="J10" s="10" t="e">
        <f>+VLOOKUP($B10,Gesamt!$A$5:$Q$300,9,FALSE)</f>
        <v>#N/A</v>
      </c>
      <c r="K10" s="10" t="e">
        <f>+VLOOKUP($B10,Gesamt!$A$5:$Q$300,10,FALSE)</f>
        <v>#N/A</v>
      </c>
      <c r="L10" s="10" t="e">
        <f>+VLOOKUP($B10,Gesamt!$A$5:$Q$300,11,FALSE)</f>
        <v>#N/A</v>
      </c>
      <c r="M10" s="10" t="e">
        <f>+VLOOKUP($B10,Gesamt!$A$5:$Q$300,12,FALSE)</f>
        <v>#N/A</v>
      </c>
      <c r="N10" s="10" t="e">
        <f>+VLOOKUP($B10,Gesamt!$A$5:$Q$300,13,FALSE)</f>
        <v>#N/A</v>
      </c>
      <c r="O10" s="10" t="e">
        <f>+VLOOKUP($B10,Gesamt!$A$5:$Q$300,14,FALSE)</f>
        <v>#N/A</v>
      </c>
      <c r="P10" s="10" t="e">
        <f>+VLOOKUP($B10,Gesamt!$A$5:$Q$300,15,FALSE)</f>
        <v>#N/A</v>
      </c>
      <c r="Q10" s="10" t="e">
        <f>+VLOOKUP($B10,Gesamt!$A$5:$Q$300,16,FALSE)</f>
        <v>#N/A</v>
      </c>
      <c r="R10" s="10" t="e">
        <f>(F10*$F$4+G10*$G$4+H10*$H$4+I10*$I$4+J10*$J$4+K10*$K$4+L10*$F$4+M10*$G$4+N10*$H$4+O10*$I$4+P10*$J$4+Q10*$K$4)</f>
        <v>#N/A</v>
      </c>
      <c r="S10" s="8" t="e">
        <f>IF(R10&gt;0,R10*-1,-1000)</f>
        <v>#N/A</v>
      </c>
    </row>
    <row r="11" spans="1:19" ht="12.75">
      <c r="A11" s="1" t="e">
        <f>IF(R11&gt;0,RANK(S11,S:S),0)</f>
        <v>#N/A</v>
      </c>
      <c r="C11" s="2" t="e">
        <f>+VLOOKUP($B11,Gesamt!$A$5:$D$300,2,FALSE)</f>
        <v>#N/A</v>
      </c>
      <c r="D11" s="2" t="e">
        <f>+VLOOKUP($B11,Gesamt!$A$5:$D$300,3,FALSE)</f>
        <v>#N/A</v>
      </c>
      <c r="E11" s="1" t="e">
        <f>+VLOOKUP($B11,Gesamt!$A$5:$D$300,4,FALSE)</f>
        <v>#N/A</v>
      </c>
      <c r="F11" s="10" t="e">
        <f>+VLOOKUP($B11,Gesamt!$A$5:$F$300,5,FALSE)</f>
        <v>#N/A</v>
      </c>
      <c r="G11" s="10" t="e">
        <f>+VLOOKUP($B11,Gesamt!$A$5:$G$300,6,FALSE)</f>
        <v>#N/A</v>
      </c>
      <c r="H11" s="10" t="e">
        <f>+VLOOKUP($B11,Gesamt!$A$5:$H$300,7,FALSE)</f>
        <v>#N/A</v>
      </c>
      <c r="I11" s="10" t="e">
        <f>+VLOOKUP($B11,Gesamt!$A$5:$I$300,8,FALSE)</f>
        <v>#N/A</v>
      </c>
      <c r="J11" s="10" t="e">
        <f>+VLOOKUP($B11,Gesamt!$A$5:$Q$300,9,FALSE)</f>
        <v>#N/A</v>
      </c>
      <c r="K11" s="10" t="e">
        <f>+VLOOKUP($B11,Gesamt!$A$5:$Q$300,10,FALSE)</f>
        <v>#N/A</v>
      </c>
      <c r="L11" s="10" t="e">
        <f>+VLOOKUP($B11,Gesamt!$A$5:$Q$300,11,FALSE)</f>
        <v>#N/A</v>
      </c>
      <c r="M11" s="10" t="e">
        <f>+VLOOKUP($B11,Gesamt!$A$5:$Q$300,12,FALSE)</f>
        <v>#N/A</v>
      </c>
      <c r="N11" s="10" t="e">
        <f>+VLOOKUP($B11,Gesamt!$A$5:$Q$300,13,FALSE)</f>
        <v>#N/A</v>
      </c>
      <c r="O11" s="10" t="e">
        <f>+VLOOKUP($B11,Gesamt!$A$5:$Q$300,14,FALSE)</f>
        <v>#N/A</v>
      </c>
      <c r="P11" s="10" t="e">
        <f>+VLOOKUP($B11,Gesamt!$A$5:$Q$300,15,FALSE)</f>
        <v>#N/A</v>
      </c>
      <c r="Q11" s="10" t="e">
        <f>+VLOOKUP($B11,Gesamt!$A$5:$Q$300,16,FALSE)</f>
        <v>#N/A</v>
      </c>
      <c r="R11" s="10" t="e">
        <f>(F11*$F$4+G11*$G$4+H11*$H$4+I11*$I$4+J11*$J$4+K11*$K$4+L11*$F$4+M11*$G$4+N11*$H$4+O11*$I$4+P11*$J$4+Q11*$K$4)</f>
        <v>#N/A</v>
      </c>
      <c r="S11" s="8" t="e">
        <f>IF(R11&gt;0,R11*-1,-1000)</f>
        <v>#N/A</v>
      </c>
    </row>
    <row r="12" spans="1:19" ht="12.75">
      <c r="A12" s="1" t="e">
        <f>IF(R12&gt;0,RANK(S12,S:S),0)</f>
        <v>#N/A</v>
      </c>
      <c r="C12" s="2" t="e">
        <f>+VLOOKUP($B12,Gesamt!$A$5:$D$300,2,FALSE)</f>
        <v>#N/A</v>
      </c>
      <c r="D12" s="2" t="e">
        <f>+VLOOKUP($B12,Gesamt!$A$5:$D$300,3,FALSE)</f>
        <v>#N/A</v>
      </c>
      <c r="E12" s="1" t="e">
        <f>+VLOOKUP($B12,Gesamt!$A$5:$D$300,4,FALSE)</f>
        <v>#N/A</v>
      </c>
      <c r="F12" s="10" t="e">
        <f>+VLOOKUP($B12,Gesamt!$A$5:$F$300,5,FALSE)</f>
        <v>#N/A</v>
      </c>
      <c r="G12" s="10" t="e">
        <f>+VLOOKUP($B12,Gesamt!$A$5:$G$300,6,FALSE)</f>
        <v>#N/A</v>
      </c>
      <c r="H12" s="10" t="e">
        <f>+VLOOKUP($B12,Gesamt!$A$5:$H$300,7,FALSE)</f>
        <v>#N/A</v>
      </c>
      <c r="I12" s="10" t="e">
        <f>+VLOOKUP($B12,Gesamt!$A$5:$I$300,8,FALSE)</f>
        <v>#N/A</v>
      </c>
      <c r="J12" s="10" t="e">
        <f>+VLOOKUP($B12,Gesamt!$A$5:$Q$300,9,FALSE)</f>
        <v>#N/A</v>
      </c>
      <c r="K12" s="10" t="e">
        <f>+VLOOKUP($B12,Gesamt!$A$5:$Q$300,10,FALSE)</f>
        <v>#N/A</v>
      </c>
      <c r="L12" s="10" t="e">
        <f>+VLOOKUP($B12,Gesamt!$A$5:$Q$300,11,FALSE)</f>
        <v>#N/A</v>
      </c>
      <c r="M12" s="10" t="e">
        <f>+VLOOKUP($B12,Gesamt!$A$5:$Q$300,12,FALSE)</f>
        <v>#N/A</v>
      </c>
      <c r="N12" s="10" t="e">
        <f>+VLOOKUP($B12,Gesamt!$A$5:$Q$300,13,FALSE)</f>
        <v>#N/A</v>
      </c>
      <c r="O12" s="10" t="e">
        <f>+VLOOKUP($B12,Gesamt!$A$5:$Q$300,14,FALSE)</f>
        <v>#N/A</v>
      </c>
      <c r="P12" s="10" t="e">
        <f>+VLOOKUP($B12,Gesamt!$A$5:$Q$300,15,FALSE)</f>
        <v>#N/A</v>
      </c>
      <c r="Q12" s="10" t="e">
        <f>+VLOOKUP($B12,Gesamt!$A$5:$Q$300,16,FALSE)</f>
        <v>#N/A</v>
      </c>
      <c r="R12" s="10" t="e">
        <f>(F12*$F$4+G12*$G$4+H12*$H$4+I12*$I$4+J12*$J$4+K12*$K$4+L12*$F$4+M12*$G$4+N12*$H$4+O12*$I$4+P12*$J$4+Q12*$K$4)</f>
        <v>#N/A</v>
      </c>
      <c r="S12" s="8" t="e">
        <f>IF(R12&gt;0,R12*-1,-1000)</f>
        <v>#N/A</v>
      </c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spans="1:2" ht="12.75">
      <c r="A18" s="1"/>
      <c r="B18" s="6"/>
    </row>
    <row r="19" spans="1:2" ht="12.75">
      <c r="A19" s="1"/>
      <c r="B19" s="6"/>
    </row>
    <row r="20" spans="1:2" ht="12.75">
      <c r="A20" s="1"/>
      <c r="B20" s="6"/>
    </row>
    <row r="21" spans="1:2" ht="12.75">
      <c r="A21" s="1"/>
      <c r="B21" s="6"/>
    </row>
    <row r="22" spans="1:2" ht="12.75">
      <c r="A22" s="1"/>
      <c r="B22" s="6"/>
    </row>
    <row r="23" spans="1:2" ht="12.75">
      <c r="A23" s="1"/>
      <c r="B23" s="6"/>
    </row>
    <row r="24" spans="1:2" ht="12.75">
      <c r="A24" s="1"/>
      <c r="B24" s="6"/>
    </row>
    <row r="25" spans="1:2" ht="12.75">
      <c r="A25" s="1"/>
      <c r="B25" s="6"/>
    </row>
    <row r="26" spans="1:2" ht="12.75">
      <c r="A26" s="1"/>
      <c r="B26" s="6"/>
    </row>
    <row r="27" spans="1:2" ht="12.75">
      <c r="A27" s="1"/>
      <c r="B27" s="6"/>
    </row>
    <row r="28" spans="1:2" ht="12.75">
      <c r="A28" s="1"/>
      <c r="B28" s="6"/>
    </row>
    <row r="29" spans="1:2" ht="12.75">
      <c r="A29" s="1"/>
      <c r="B29" s="6"/>
    </row>
    <row r="30" spans="1:2" ht="12.75">
      <c r="A30" s="1"/>
      <c r="B30" s="6"/>
    </row>
    <row r="31" ht="12.75">
      <c r="B31" s="6"/>
    </row>
    <row r="32" ht="12.75">
      <c r="B32" s="6"/>
    </row>
    <row r="33" ht="12.75">
      <c r="B33" s="6"/>
    </row>
    <row r="34" ht="12.75">
      <c r="B34" s="6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4"/>
  <dimension ref="A3:U50"/>
  <sheetViews>
    <sheetView zoomScale="95" zoomScaleNormal="95" zoomScalePageLayoutView="0" workbookViewId="0" topLeftCell="A1">
      <pane ySplit="7" topLeftCell="A12" activePane="bottomLeft" state="frozen"/>
      <selection pane="topLeft" activeCell="A1" sqref="A1"/>
      <selection pane="bottomLeft" activeCell="L47" sqref="L4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>MIN(F8:F27)</f>
        <v>29.86</v>
      </c>
      <c r="G5" s="10">
        <f>MIN(G8:G27)</f>
        <v>29.83</v>
      </c>
      <c r="H5" s="10">
        <f>MIN(H8:H27)</f>
        <v>29.77</v>
      </c>
      <c r="I5" s="10">
        <f>MIN(I8:I27)</f>
        <v>29.65</v>
      </c>
      <c r="J5" s="10">
        <f>MIN(J8:J27)</f>
        <v>0</v>
      </c>
      <c r="K5" s="10">
        <f>MIN(K8:K21)</f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0" ref="A8:A36">IF(R8&gt;0,RANK(S8,S$1:S$65536),0)</f>
        <v>1</v>
      </c>
      <c r="B8" s="1">
        <v>103</v>
      </c>
      <c r="C8" s="2" t="str">
        <f>+VLOOKUP($B8,Gesamt!$A$5:$D$300,2,FALSE)</f>
        <v>Neuhaus</v>
      </c>
      <c r="D8" s="2" t="str">
        <f>+VLOOKUP($B8,Gesamt!$A$5:$D$300,3,FALSE)</f>
        <v>Robin</v>
      </c>
      <c r="E8" s="1" t="str">
        <f>+VLOOKUP($B8,Gesamt!$A$5:$D$300,4,FALSE)</f>
        <v>Mettingen</v>
      </c>
      <c r="F8" s="10">
        <f>+VLOOKUP($B8,Gesamt!$A$5:$F$300,5,FALSE)</f>
        <v>30.03</v>
      </c>
      <c r="G8" s="10">
        <f>+VLOOKUP($B8,Gesamt!$A$5:$G$300,6,FALSE)</f>
        <v>29.83</v>
      </c>
      <c r="H8" s="10">
        <f>+VLOOKUP($B8,Gesamt!$A$5:$H$300,7,FALSE)</f>
        <v>30.12</v>
      </c>
      <c r="I8" s="10">
        <f>+VLOOKUP($B8,Gesamt!$A$5:$I$300,8,FALSE)</f>
        <v>29.65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36">(F8*$F$4+G8*$G$4+H8*$H$4+I8*$I$4+J8*$J$4+K8*$K$4+L8*$F$4+M8*$G$4+N8*$H$4+O8*$I$4+P8*$J$4+Q8*$K$4)</f>
        <v>119.63</v>
      </c>
      <c r="S8" s="8">
        <f aca="true" t="shared" si="2" ref="S8:S36">IF(R8&gt;0,R8*-1,-1000)</f>
        <v>-119.63</v>
      </c>
    </row>
    <row r="9" spans="1:19" ht="12.75">
      <c r="A9" s="1">
        <f t="shared" si="0"/>
        <v>2</v>
      </c>
      <c r="B9" s="1">
        <v>128</v>
      </c>
      <c r="C9" s="2" t="str">
        <f>+VLOOKUP($B9,Gesamt!$A$5:$D$300,2,FALSE)</f>
        <v>Sonneborn</v>
      </c>
      <c r="D9" s="2" t="str">
        <f>+VLOOKUP($B9,Gesamt!$A$5:$D$300,3,FALSE)</f>
        <v>Ina</v>
      </c>
      <c r="E9" s="1" t="str">
        <f>+VLOOKUP($B9,Gesamt!$A$5:$D$300,4,FALSE)</f>
        <v>Stromberg</v>
      </c>
      <c r="F9" s="10">
        <f>+VLOOKUP($B9,Gesamt!$A$5:$F$300,5,FALSE)</f>
        <v>29.86</v>
      </c>
      <c r="G9" s="10">
        <f>+VLOOKUP($B9,Gesamt!$A$5:$G$300,6,FALSE)</f>
        <v>30.06</v>
      </c>
      <c r="H9" s="10">
        <f>+VLOOKUP($B9,Gesamt!$A$5:$H$300,7,FALSE)</f>
        <v>29.77</v>
      </c>
      <c r="I9" s="10">
        <f>+VLOOKUP($B9,Gesamt!$A$5:$I$300,8,FALSE)</f>
        <v>30.02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119.71</v>
      </c>
      <c r="S9" s="8">
        <f t="shared" si="2"/>
        <v>-119.71</v>
      </c>
    </row>
    <row r="10" spans="1:19" ht="12.75">
      <c r="A10" s="1">
        <f t="shared" si="0"/>
        <v>3</v>
      </c>
      <c r="B10" s="1">
        <v>101</v>
      </c>
      <c r="C10" s="2" t="str">
        <f>+VLOOKUP($B10,Gesamt!$A$5:$D$300,2,FALSE)</f>
        <v>Nickel</v>
      </c>
      <c r="D10" s="2" t="str">
        <f>+VLOOKUP($B10,Gesamt!$A$5:$D$300,3,FALSE)</f>
        <v>Philipp</v>
      </c>
      <c r="E10" s="1" t="str">
        <f>+VLOOKUP($B10,Gesamt!$A$5:$D$300,4,FALSE)</f>
        <v>Kerpen</v>
      </c>
      <c r="F10" s="10">
        <f>+VLOOKUP($B10,Gesamt!$A$5:$F$300,5,FALSE)</f>
        <v>30.07</v>
      </c>
      <c r="G10" s="10">
        <f>+VLOOKUP($B10,Gesamt!$A$5:$G$300,6,FALSE)</f>
        <v>29.93</v>
      </c>
      <c r="H10" s="10">
        <f>+VLOOKUP($B10,Gesamt!$A$5:$H$300,7,FALSE)</f>
        <v>30.1</v>
      </c>
      <c r="I10" s="10">
        <f>+VLOOKUP($B10,Gesamt!$A$5:$I$300,8,FALSE)</f>
        <v>29.73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119.83</v>
      </c>
      <c r="S10" s="8">
        <f t="shared" si="2"/>
        <v>-119.83</v>
      </c>
    </row>
    <row r="11" spans="1:19" ht="12.75">
      <c r="A11" s="1">
        <f t="shared" si="0"/>
        <v>4</v>
      </c>
      <c r="B11" s="1">
        <v>118</v>
      </c>
      <c r="C11" s="2" t="str">
        <f>+VLOOKUP($B11,Gesamt!$A$5:$D$300,2,FALSE)</f>
        <v>Niermann</v>
      </c>
      <c r="D11" s="2" t="str">
        <f>+VLOOKUP($B11,Gesamt!$A$5:$D$300,3,FALSE)</f>
        <v>David</v>
      </c>
      <c r="E11" s="1" t="str">
        <f>+VLOOKUP($B11,Gesamt!$A$5:$D$300,4,FALSE)</f>
        <v>Mettingen</v>
      </c>
      <c r="F11" s="10">
        <f>+VLOOKUP($B11,Gesamt!$A$5:$F$300,5,FALSE)</f>
        <v>30.05</v>
      </c>
      <c r="G11" s="10">
        <f>+VLOOKUP($B11,Gesamt!$A$5:$G$300,6,FALSE)</f>
        <v>30.1</v>
      </c>
      <c r="H11" s="10">
        <f>+VLOOKUP($B11,Gesamt!$A$5:$H$300,7,FALSE)</f>
        <v>29.87</v>
      </c>
      <c r="I11" s="10">
        <f>+VLOOKUP($B11,Gesamt!$A$5:$I$300,8,FALSE)</f>
        <v>29.98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120</v>
      </c>
      <c r="S11" s="8">
        <f t="shared" si="2"/>
        <v>-120</v>
      </c>
    </row>
    <row r="12" spans="1:19" ht="12.75">
      <c r="A12" s="1">
        <f t="shared" si="0"/>
        <v>5</v>
      </c>
      <c r="B12" s="1">
        <v>130</v>
      </c>
      <c r="C12" s="2" t="str">
        <f>+VLOOKUP($B12,Gesamt!$A$5:$D$300,2,FALSE)</f>
        <v>Teanambergen</v>
      </c>
      <c r="D12" s="2" t="str">
        <f>+VLOOKUP($B12,Gesamt!$A$5:$D$300,3,FALSE)</f>
        <v>Josephin</v>
      </c>
      <c r="E12" s="1" t="str">
        <f>+VLOOKUP($B12,Gesamt!$A$5:$D$300,4,FALSE)</f>
        <v>Mettingen</v>
      </c>
      <c r="F12" s="10">
        <f>+VLOOKUP($B12,Gesamt!$A$5:$F$300,5,FALSE)</f>
        <v>30.2</v>
      </c>
      <c r="G12" s="10">
        <f>+VLOOKUP($B12,Gesamt!$A$5:$G$300,6,FALSE)</f>
        <v>29.95</v>
      </c>
      <c r="H12" s="10">
        <f>+VLOOKUP($B12,Gesamt!$A$5:$H$300,7,FALSE)</f>
        <v>30.01</v>
      </c>
      <c r="I12" s="10">
        <f>+VLOOKUP($B12,Gesamt!$A$5:$I$300,8,FALSE)</f>
        <v>29.86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120.02</v>
      </c>
      <c r="S12" s="8">
        <f t="shared" si="2"/>
        <v>-120.02</v>
      </c>
    </row>
    <row r="13" spans="1:19" ht="12.75">
      <c r="A13" s="1">
        <f t="shared" si="0"/>
        <v>6</v>
      </c>
      <c r="B13" s="1">
        <v>126</v>
      </c>
      <c r="C13" s="2" t="str">
        <f>+VLOOKUP($B13,Gesamt!$A$5:$D$300,2,FALSE)</f>
        <v>Sonneborn</v>
      </c>
      <c r="D13" s="2" t="str">
        <f>+VLOOKUP($B13,Gesamt!$A$5:$D$300,3,FALSE)</f>
        <v>Roland</v>
      </c>
      <c r="E13" s="1" t="str">
        <f>+VLOOKUP($B13,Gesamt!$A$5:$D$300,4,FALSE)</f>
        <v>Stromberg</v>
      </c>
      <c r="F13" s="10">
        <f>+VLOOKUP($B13,Gesamt!$A$5:$F$300,5,FALSE)</f>
        <v>30.03</v>
      </c>
      <c r="G13" s="10">
        <f>+VLOOKUP($B13,Gesamt!$A$5:$G$300,6,FALSE)</f>
        <v>30.17</v>
      </c>
      <c r="H13" s="10">
        <f>+VLOOKUP($B13,Gesamt!$A$5:$H$300,7,FALSE)</f>
        <v>29.8</v>
      </c>
      <c r="I13" s="10">
        <f>+VLOOKUP($B13,Gesamt!$A$5:$I$300,8,FALSE)</f>
        <v>30.07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120.07</v>
      </c>
      <c r="S13" s="8">
        <f t="shared" si="2"/>
        <v>-120.07</v>
      </c>
    </row>
    <row r="14" spans="1:19" ht="12.75">
      <c r="A14" s="1">
        <f t="shared" si="0"/>
        <v>7</v>
      </c>
      <c r="B14" s="1">
        <v>115</v>
      </c>
      <c r="C14" s="2" t="str">
        <f>+VLOOKUP($B14,Gesamt!$A$5:$D$300,2,FALSE)</f>
        <v>Sälter</v>
      </c>
      <c r="D14" s="2" t="str">
        <f>+VLOOKUP($B14,Gesamt!$A$5:$D$300,3,FALSE)</f>
        <v>Hennes</v>
      </c>
      <c r="E14" s="1" t="str">
        <f>+VLOOKUP($B14,Gesamt!$A$5:$D$300,4,FALSE)</f>
        <v>Mettingen</v>
      </c>
      <c r="F14" s="10">
        <f>+VLOOKUP($B14,Gesamt!$A$5:$F$300,5,FALSE)</f>
        <v>30</v>
      </c>
      <c r="G14" s="10">
        <f>+VLOOKUP($B14,Gesamt!$A$5:$G$300,6,FALSE)</f>
        <v>30.17</v>
      </c>
      <c r="H14" s="10">
        <f>+VLOOKUP($B14,Gesamt!$A$5:$H$300,7,FALSE)</f>
        <v>29.98</v>
      </c>
      <c r="I14" s="10">
        <f>+VLOOKUP($B14,Gesamt!$A$5:$I$300,8,FALSE)</f>
        <v>29.95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120.1</v>
      </c>
      <c r="S14" s="8">
        <f t="shared" si="2"/>
        <v>-120.1</v>
      </c>
    </row>
    <row r="15" spans="1:19" ht="12.75">
      <c r="A15" s="1">
        <f t="shared" si="0"/>
        <v>8</v>
      </c>
      <c r="B15" s="1">
        <v>114</v>
      </c>
      <c r="C15" s="2" t="str">
        <f>+VLOOKUP($B15,Gesamt!$A$5:$D$300,2,FALSE)</f>
        <v>Rödder</v>
      </c>
      <c r="D15" s="2" t="str">
        <f>+VLOOKUP($B15,Gesamt!$A$5:$D$300,3,FALSE)</f>
        <v>Steven</v>
      </c>
      <c r="E15" s="1" t="str">
        <f>+VLOOKUP($B15,Gesamt!$A$5:$D$300,4,FALSE)</f>
        <v>Freudenberg</v>
      </c>
      <c r="F15" s="10">
        <f>+VLOOKUP($B15,Gesamt!$A$5:$F$300,5,FALSE)</f>
        <v>30.14</v>
      </c>
      <c r="G15" s="10">
        <f>+VLOOKUP($B15,Gesamt!$A$5:$G$300,6,FALSE)</f>
        <v>29.97</v>
      </c>
      <c r="H15" s="10">
        <f>+VLOOKUP($B15,Gesamt!$A$5:$H$300,7,FALSE)</f>
        <v>30.25</v>
      </c>
      <c r="I15" s="10">
        <f>+VLOOKUP($B15,Gesamt!$A$5:$I$300,8,FALSE)</f>
        <v>29.75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120.11</v>
      </c>
      <c r="S15" s="8">
        <f t="shared" si="2"/>
        <v>-120.11</v>
      </c>
    </row>
    <row r="16" spans="1:19" ht="12.75">
      <c r="A16" s="1">
        <f t="shared" si="0"/>
        <v>9</v>
      </c>
      <c r="B16" s="1">
        <v>147</v>
      </c>
      <c r="C16" s="2" t="str">
        <f>+VLOOKUP($B16,Gesamt!$A$5:$D$300,2,FALSE)</f>
        <v>Kessling</v>
      </c>
      <c r="D16" s="2" t="str">
        <f>+VLOOKUP($B16,Gesamt!$A$5:$D$300,3,FALSE)</f>
        <v>Sophie</v>
      </c>
      <c r="E16" s="1" t="str">
        <f>+VLOOKUP($B16,Gesamt!$A$5:$D$300,4,FALSE)</f>
        <v>Mettingen</v>
      </c>
      <c r="F16" s="10">
        <f>+VLOOKUP($B16,Gesamt!$A$5:$F$300,5,FALSE)</f>
        <v>30.17</v>
      </c>
      <c r="G16" s="10">
        <f>+VLOOKUP($B16,Gesamt!$A$5:$G$300,6,FALSE)</f>
        <v>30.19</v>
      </c>
      <c r="H16" s="10">
        <f>+VLOOKUP($B16,Gesamt!$A$5:$H$300,7,FALSE)</f>
        <v>29.9</v>
      </c>
      <c r="I16" s="10">
        <f>+VLOOKUP($B16,Gesamt!$A$5:$I$300,8,FALSE)</f>
        <v>30.2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120.46</v>
      </c>
      <c r="S16" s="8">
        <f t="shared" si="2"/>
        <v>-120.46</v>
      </c>
    </row>
    <row r="17" spans="1:19" ht="12.75">
      <c r="A17" s="1">
        <f t="shared" si="0"/>
        <v>10</v>
      </c>
      <c r="B17" s="1">
        <v>105</v>
      </c>
      <c r="C17" s="2" t="str">
        <f>+VLOOKUP($B17,Gesamt!$A$5:$D$300,2,FALSE)</f>
        <v>Dirks</v>
      </c>
      <c r="D17" s="2" t="str">
        <f>+VLOOKUP($B17,Gesamt!$A$5:$D$300,3,FALSE)</f>
        <v>Moritz</v>
      </c>
      <c r="E17" s="1" t="str">
        <f>+VLOOKUP($B17,Gesamt!$A$5:$D$300,4,FALSE)</f>
        <v>Havixbeck</v>
      </c>
      <c r="F17" s="10">
        <f>+VLOOKUP($B17,Gesamt!$A$5:$F$300,5,FALSE)</f>
        <v>30.1</v>
      </c>
      <c r="G17" s="10">
        <f>+VLOOKUP($B17,Gesamt!$A$5:$G$300,6,FALSE)</f>
        <v>30.26</v>
      </c>
      <c r="H17" s="10">
        <f>+VLOOKUP($B17,Gesamt!$A$5:$H$300,7,FALSE)</f>
        <v>30.06</v>
      </c>
      <c r="I17" s="10">
        <f>+VLOOKUP($B17,Gesamt!$A$5:$I$300,8,FALSE)</f>
        <v>30.1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120.52</v>
      </c>
      <c r="S17" s="8">
        <f t="shared" si="2"/>
        <v>-120.52</v>
      </c>
    </row>
    <row r="18" spans="1:19" ht="12.75">
      <c r="A18" s="1">
        <f t="shared" si="0"/>
        <v>10</v>
      </c>
      <c r="B18" s="1">
        <v>125</v>
      </c>
      <c r="C18" s="2" t="str">
        <f>+VLOOKUP($B18,Gesamt!$A$5:$D$300,2,FALSE)</f>
        <v>Krabus</v>
      </c>
      <c r="D18" s="2" t="str">
        <f>+VLOOKUP($B18,Gesamt!$A$5:$D$300,3,FALSE)</f>
        <v>Laurenz</v>
      </c>
      <c r="E18" s="1" t="str">
        <f>+VLOOKUP($B18,Gesamt!$A$5:$D$300,4,FALSE)</f>
        <v>Stromberg</v>
      </c>
      <c r="F18" s="10">
        <f>+VLOOKUP($B18,Gesamt!$A$5:$F$300,5,FALSE)</f>
        <v>30.27</v>
      </c>
      <c r="G18" s="10">
        <f>+VLOOKUP($B18,Gesamt!$A$5:$G$300,6,FALSE)</f>
        <v>30.11</v>
      </c>
      <c r="H18" s="10">
        <f>+VLOOKUP($B18,Gesamt!$A$5:$H$300,7,FALSE)</f>
        <v>30.13</v>
      </c>
      <c r="I18" s="10">
        <f>+VLOOKUP($B18,Gesamt!$A$5:$I$300,8,FALSE)</f>
        <v>30.01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120.52</v>
      </c>
      <c r="S18" s="8">
        <f t="shared" si="2"/>
        <v>-120.52</v>
      </c>
    </row>
    <row r="19" spans="1:19" ht="12.75">
      <c r="A19" s="1">
        <f t="shared" si="0"/>
        <v>12</v>
      </c>
      <c r="B19" s="1">
        <v>161</v>
      </c>
      <c r="C19" s="2" t="str">
        <f>+VLOOKUP($B19,Gesamt!$A$5:$D$300,2,FALSE)</f>
        <v>Bruns</v>
      </c>
      <c r="D19" s="2" t="str">
        <f>+VLOOKUP($B19,Gesamt!$A$5:$D$300,3,FALSE)</f>
        <v>Sam</v>
      </c>
      <c r="E19" s="1" t="str">
        <f>+VLOOKUP($B19,Gesamt!$A$5:$D$300,4,FALSE)</f>
        <v>Mettingen</v>
      </c>
      <c r="F19" s="10">
        <f>+VLOOKUP($B19,Gesamt!$A$5:$F$300,5,FALSE)</f>
        <v>30.1</v>
      </c>
      <c r="G19" s="10">
        <f>+VLOOKUP($B19,Gesamt!$A$5:$G$300,6,FALSE)</f>
        <v>30.34</v>
      </c>
      <c r="H19" s="10">
        <f>+VLOOKUP($B19,Gesamt!$A$5:$H$300,7,FALSE)</f>
        <v>29.92</v>
      </c>
      <c r="I19" s="10">
        <f>+VLOOKUP($B19,Gesamt!$A$5:$I$300,8,FALSE)</f>
        <v>30.21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120.57</v>
      </c>
      <c r="S19" s="8">
        <f t="shared" si="2"/>
        <v>-120.57</v>
      </c>
    </row>
    <row r="20" spans="1:19" ht="12.75">
      <c r="A20" s="1">
        <f t="shared" si="0"/>
        <v>13</v>
      </c>
      <c r="B20" s="1">
        <v>102</v>
      </c>
      <c r="C20" s="2" t="str">
        <f>+VLOOKUP($B20,Gesamt!$A$5:$D$300,2,FALSE)</f>
        <v>Valtwies</v>
      </c>
      <c r="D20" s="2" t="str">
        <f>+VLOOKUP($B20,Gesamt!$A$5:$D$300,3,FALSE)</f>
        <v>Nina</v>
      </c>
      <c r="E20" s="1" t="str">
        <f>+VLOOKUP($B20,Gesamt!$A$5:$D$300,4,FALSE)</f>
        <v>Havixbeck</v>
      </c>
      <c r="F20" s="10">
        <f>+VLOOKUP($B20,Gesamt!$A$5:$F$300,5,FALSE)</f>
        <v>29.91</v>
      </c>
      <c r="G20" s="10">
        <f>+VLOOKUP($B20,Gesamt!$A$5:$G$300,6,FALSE)</f>
        <v>30.69</v>
      </c>
      <c r="H20" s="10">
        <f>+VLOOKUP($B20,Gesamt!$A$5:$H$300,7,FALSE)</f>
        <v>29.94</v>
      </c>
      <c r="I20" s="10">
        <f>+VLOOKUP($B20,Gesamt!$A$5:$I$300,8,FALSE)</f>
        <v>30.04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120.58</v>
      </c>
      <c r="S20" s="8">
        <f t="shared" si="2"/>
        <v>-120.58</v>
      </c>
    </row>
    <row r="21" spans="1:19" ht="12.75">
      <c r="A21" s="1">
        <f t="shared" si="0"/>
        <v>13</v>
      </c>
      <c r="B21" s="1">
        <v>148</v>
      </c>
      <c r="C21" s="2" t="str">
        <f>+VLOOKUP($B21,Gesamt!$A$5:$D$300,2,FALSE)</f>
        <v>Sälter</v>
      </c>
      <c r="D21" s="2" t="str">
        <f>+VLOOKUP($B21,Gesamt!$A$5:$D$300,3,FALSE)</f>
        <v>Klara</v>
      </c>
      <c r="E21" s="1" t="str">
        <f>+VLOOKUP($B21,Gesamt!$A$5:$D$300,4,FALSE)</f>
        <v>Mettingen</v>
      </c>
      <c r="F21" s="10">
        <f>+VLOOKUP($B21,Gesamt!$A$5:$F$300,5,FALSE)</f>
        <v>30.32</v>
      </c>
      <c r="G21" s="10">
        <f>+VLOOKUP($B21,Gesamt!$A$5:$G$300,6,FALSE)</f>
        <v>29.95</v>
      </c>
      <c r="H21" s="10">
        <f>+VLOOKUP($B21,Gesamt!$A$5:$H$300,7,FALSE)</f>
        <v>30.31</v>
      </c>
      <c r="I21" s="10">
        <f>+VLOOKUP($B21,Gesamt!$A$5:$I$300,8,FALSE)</f>
        <v>30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120.58</v>
      </c>
      <c r="S21" s="8">
        <f t="shared" si="2"/>
        <v>-120.58</v>
      </c>
    </row>
    <row r="22" spans="1:19" ht="12.75">
      <c r="A22" s="1">
        <f t="shared" si="0"/>
        <v>15</v>
      </c>
      <c r="B22" s="1">
        <v>146</v>
      </c>
      <c r="C22" s="2" t="str">
        <f>+VLOOKUP($B22,Gesamt!$A$5:$D$300,2,FALSE)</f>
        <v>Witt</v>
      </c>
      <c r="D22" s="2" t="str">
        <f>+VLOOKUP($B22,Gesamt!$A$5:$D$300,3,FALSE)</f>
        <v>Maximilian</v>
      </c>
      <c r="E22" s="1" t="str">
        <f>+VLOOKUP($B22,Gesamt!$A$5:$D$300,4,FALSE)</f>
        <v>Mettingen</v>
      </c>
      <c r="F22" s="10">
        <f>+VLOOKUP($B22,Gesamt!$A$5:$F$300,5,FALSE)</f>
        <v>30.27</v>
      </c>
      <c r="G22" s="10">
        <f>+VLOOKUP($B22,Gesamt!$A$5:$G$300,6,FALSE)</f>
        <v>30.14</v>
      </c>
      <c r="H22" s="10">
        <f>+VLOOKUP($B22,Gesamt!$A$5:$H$300,7,FALSE)</f>
        <v>30.12</v>
      </c>
      <c r="I22" s="10">
        <f>+VLOOKUP($B22,Gesamt!$A$5:$I$300,8,FALSE)</f>
        <v>30.1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120.63</v>
      </c>
      <c r="S22" s="8">
        <f t="shared" si="2"/>
        <v>-120.63</v>
      </c>
    </row>
    <row r="23" spans="1:19" ht="12.75">
      <c r="A23" s="1">
        <f t="shared" si="0"/>
        <v>16</v>
      </c>
      <c r="B23" s="1">
        <v>174</v>
      </c>
      <c r="C23" s="2" t="str">
        <f>+VLOOKUP($B23,Gesamt!$A$5:$D$300,2,FALSE)</f>
        <v>Retaiski</v>
      </c>
      <c r="D23" s="2" t="str">
        <f>+VLOOKUP($B23,Gesamt!$A$5:$D$300,3,FALSE)</f>
        <v>Dareen</v>
      </c>
      <c r="E23" s="1" t="str">
        <f>+VLOOKUP($B23,Gesamt!$A$5:$D$300,4,FALSE)</f>
        <v>Friedrichsfeld</v>
      </c>
      <c r="F23" s="10">
        <f>+VLOOKUP($B23,Gesamt!$A$5:$F$300,5,FALSE)</f>
        <v>30.67</v>
      </c>
      <c r="G23" s="10">
        <f>+VLOOKUP($B23,Gesamt!$A$5:$G$300,6,FALSE)</f>
        <v>30.19</v>
      </c>
      <c r="H23" s="10">
        <f>+VLOOKUP($B23,Gesamt!$A$5:$H$300,7,FALSE)</f>
        <v>30.17</v>
      </c>
      <c r="I23" s="10">
        <f>+VLOOKUP($B23,Gesamt!$A$5:$I$300,8,FALSE)</f>
        <v>29.98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121.01</v>
      </c>
      <c r="S23" s="8">
        <f t="shared" si="2"/>
        <v>-121.01</v>
      </c>
    </row>
    <row r="24" spans="1:19" ht="12.75">
      <c r="A24" s="1">
        <f t="shared" si="0"/>
        <v>17</v>
      </c>
      <c r="B24" s="1">
        <v>127</v>
      </c>
      <c r="C24" s="2" t="str">
        <f>+VLOOKUP($B24,Gesamt!$A$5:$D$300,2,FALSE)</f>
        <v>Reutter</v>
      </c>
      <c r="D24" s="2" t="str">
        <f>+VLOOKUP($B24,Gesamt!$A$5:$D$300,3,FALSE)</f>
        <v>Hans</v>
      </c>
      <c r="E24" s="1" t="str">
        <f>+VLOOKUP($B24,Gesamt!$A$5:$D$300,4,FALSE)</f>
        <v>Stromberg</v>
      </c>
      <c r="F24" s="10">
        <f>+VLOOKUP($B24,Gesamt!$A$5:$F$300,5,FALSE)</f>
        <v>30.45</v>
      </c>
      <c r="G24" s="10">
        <f>+VLOOKUP($B24,Gesamt!$A$5:$G$300,6,FALSE)</f>
        <v>30.2</v>
      </c>
      <c r="H24" s="10">
        <f>+VLOOKUP($B24,Gesamt!$A$5:$H$300,7,FALSE)</f>
        <v>30.32</v>
      </c>
      <c r="I24" s="10">
        <f>+VLOOKUP($B24,Gesamt!$A$5:$I$300,8,FALSE)</f>
        <v>30.07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121.04</v>
      </c>
      <c r="S24" s="8">
        <f t="shared" si="2"/>
        <v>-121.04</v>
      </c>
    </row>
    <row r="25" spans="1:19" ht="12.75">
      <c r="A25" s="1">
        <f t="shared" si="0"/>
        <v>18</v>
      </c>
      <c r="B25" s="1">
        <v>116</v>
      </c>
      <c r="C25" s="2" t="str">
        <f>+VLOOKUP($B25,Gesamt!$A$5:$D$300,2,FALSE)</f>
        <v>Stoll</v>
      </c>
      <c r="D25" s="2" t="str">
        <f>+VLOOKUP($B25,Gesamt!$A$5:$D$300,3,FALSE)</f>
        <v>Caroline</v>
      </c>
      <c r="E25" s="1" t="str">
        <f>+VLOOKUP($B25,Gesamt!$A$5:$D$300,4,FALSE)</f>
        <v>Kerpen</v>
      </c>
      <c r="F25" s="10">
        <f>+VLOOKUP($B25,Gesamt!$A$5:$F$300,5,FALSE)</f>
        <v>30.51</v>
      </c>
      <c r="G25" s="10">
        <f>+VLOOKUP($B25,Gesamt!$A$5:$G$300,6,FALSE)</f>
        <v>30.16</v>
      </c>
      <c r="H25" s="10">
        <f>+VLOOKUP($B25,Gesamt!$A$5:$H$300,7,FALSE)</f>
        <v>30.36</v>
      </c>
      <c r="I25" s="10">
        <f>+VLOOKUP($B25,Gesamt!$A$5:$I$300,8,FALSE)</f>
        <v>30.04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1"/>
        <v>121.07</v>
      </c>
      <c r="S25" s="8">
        <f t="shared" si="2"/>
        <v>-121.07</v>
      </c>
    </row>
    <row r="26" spans="1:19" ht="12.75">
      <c r="A26" s="1">
        <f t="shared" si="0"/>
        <v>19</v>
      </c>
      <c r="B26" s="1">
        <v>151</v>
      </c>
      <c r="C26" s="2" t="str">
        <f>+VLOOKUP($B26,Gesamt!$A$5:$D$300,2,FALSE)</f>
        <v>Niessen</v>
      </c>
      <c r="D26" s="2" t="str">
        <f>+VLOOKUP($B26,Gesamt!$A$5:$D$300,3,FALSE)</f>
        <v>Nicolas</v>
      </c>
      <c r="E26" s="1" t="str">
        <f>+VLOOKUP($B26,Gesamt!$A$5:$D$300,4,FALSE)</f>
        <v>Simmerath</v>
      </c>
      <c r="F26" s="10">
        <f>+VLOOKUP($B26,Gesamt!$A$5:$F$300,5,FALSE)</f>
        <v>30.21</v>
      </c>
      <c r="G26" s="10">
        <f>+VLOOKUP($B26,Gesamt!$A$5:$G$300,6,FALSE)</f>
        <v>30.3</v>
      </c>
      <c r="H26" s="10">
        <f>+VLOOKUP($B26,Gesamt!$A$5:$H$300,7,FALSE)</f>
        <v>30.25</v>
      </c>
      <c r="I26" s="10">
        <f>+VLOOKUP($B26,Gesamt!$A$5:$I$300,8,FALSE)</f>
        <v>30.43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1"/>
        <v>121.19</v>
      </c>
      <c r="S26" s="8">
        <f t="shared" si="2"/>
        <v>-121.19</v>
      </c>
    </row>
    <row r="27" spans="1:19" ht="12.75">
      <c r="A27" s="1">
        <f t="shared" si="0"/>
        <v>20</v>
      </c>
      <c r="B27" s="1">
        <v>156</v>
      </c>
      <c r="C27" s="2" t="str">
        <f>+VLOOKUP($B27,Gesamt!$A$5:$D$300,2,FALSE)</f>
        <v>Stalfort</v>
      </c>
      <c r="D27" s="2" t="str">
        <f>+VLOOKUP($B27,Gesamt!$A$5:$D$300,3,FALSE)</f>
        <v>Lennard</v>
      </c>
      <c r="E27" s="1" t="str">
        <f>+VLOOKUP($B27,Gesamt!$A$5:$D$300,4,FALSE)</f>
        <v>Mettingen</v>
      </c>
      <c r="F27" s="10">
        <f>+VLOOKUP($B27,Gesamt!$A$5:$F$300,5,FALSE)</f>
        <v>30.17</v>
      </c>
      <c r="G27" s="10">
        <f>+VLOOKUP($B27,Gesamt!$A$5:$G$300,6,FALSE)</f>
        <v>30.27</v>
      </c>
      <c r="H27" s="10">
        <f>+VLOOKUP($B27,Gesamt!$A$5:$H$300,7,FALSE)</f>
        <v>30.52</v>
      </c>
      <c r="I27" s="10">
        <f>+VLOOKUP($B27,Gesamt!$A$5:$I$300,8,FALSE)</f>
        <v>30.26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1"/>
        <v>121.22</v>
      </c>
      <c r="S27" s="8">
        <f t="shared" si="2"/>
        <v>-121.22</v>
      </c>
    </row>
    <row r="28" spans="1:19" ht="12.75">
      <c r="A28" s="1">
        <f t="shared" si="0"/>
        <v>21</v>
      </c>
      <c r="B28" s="1">
        <v>166</v>
      </c>
      <c r="C28" s="2" t="str">
        <f>+VLOOKUP($B28,Gesamt!$A$5:$D$300,2,FALSE)</f>
        <v>Bruns</v>
      </c>
      <c r="D28" s="2" t="str">
        <f>+VLOOKUP($B28,Gesamt!$A$5:$D$300,3,FALSE)</f>
        <v>Tom</v>
      </c>
      <c r="E28" s="1" t="str">
        <f>+VLOOKUP($B28,Gesamt!$A$5:$D$300,4,FALSE)</f>
        <v>Mettingen</v>
      </c>
      <c r="F28" s="10">
        <f>+VLOOKUP($B28,Gesamt!$A$5:$F$300,5,FALSE)</f>
        <v>30.37</v>
      </c>
      <c r="G28" s="10">
        <f>+VLOOKUP($B28,Gesamt!$A$5:$G$300,6,FALSE)</f>
        <v>30.51</v>
      </c>
      <c r="H28" s="10">
        <f>+VLOOKUP($B28,Gesamt!$A$5:$H$300,7,FALSE)</f>
        <v>30.12</v>
      </c>
      <c r="I28" s="10">
        <f>+VLOOKUP($B28,Gesamt!$A$5:$I$300,8,FALSE)</f>
        <v>30.29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1"/>
        <v>121.29</v>
      </c>
      <c r="S28" s="8">
        <f t="shared" si="2"/>
        <v>-121.29</v>
      </c>
    </row>
    <row r="29" spans="1:19" ht="12.75">
      <c r="A29" s="1">
        <f t="shared" si="0"/>
        <v>22</v>
      </c>
      <c r="B29" s="1">
        <v>168</v>
      </c>
      <c r="C29" s="2" t="str">
        <f>+VLOOKUP($B29,Gesamt!$A$5:$D$300,2,FALSE)</f>
        <v>Retaiski</v>
      </c>
      <c r="D29" s="2" t="str">
        <f>+VLOOKUP($B29,Gesamt!$A$5:$D$300,3,FALSE)</f>
        <v>Larissa</v>
      </c>
      <c r="E29" s="1" t="str">
        <f>+VLOOKUP($B29,Gesamt!$A$5:$D$300,4,FALSE)</f>
        <v>Friedrichsfeld</v>
      </c>
      <c r="F29" s="10">
        <f>+VLOOKUP($B29,Gesamt!$A$5:$F$300,5,FALSE)</f>
        <v>30.32</v>
      </c>
      <c r="G29" s="10">
        <f>+VLOOKUP($B29,Gesamt!$A$5:$G$300,6,FALSE)</f>
        <v>30.54</v>
      </c>
      <c r="H29" s="10">
        <f>+VLOOKUP($B29,Gesamt!$A$5:$H$300,7,FALSE)</f>
        <v>30.54</v>
      </c>
      <c r="I29" s="10">
        <f>+VLOOKUP($B29,Gesamt!$A$5:$I$300,8,FALSE)</f>
        <v>30.39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1"/>
        <v>121.79</v>
      </c>
      <c r="S29" s="8">
        <f t="shared" si="2"/>
        <v>-121.79</v>
      </c>
    </row>
    <row r="30" spans="1:19" ht="12.75">
      <c r="A30" s="1">
        <f t="shared" si="0"/>
        <v>23</v>
      </c>
      <c r="B30" s="1">
        <v>159</v>
      </c>
      <c r="C30" s="2" t="str">
        <f>+VLOOKUP($B30,Gesamt!$A$5:$D$300,2,FALSE)</f>
        <v>Freudenstein</v>
      </c>
      <c r="D30" s="2" t="str">
        <f>+VLOOKUP($B30,Gesamt!$A$5:$D$300,3,FALSE)</f>
        <v>Rieke</v>
      </c>
      <c r="E30" s="1" t="str">
        <f>+VLOOKUP($B30,Gesamt!$A$5:$D$300,4,FALSE)</f>
        <v>Schledehausen</v>
      </c>
      <c r="F30" s="10">
        <f>+VLOOKUP($B30,Gesamt!$A$5:$F$300,5,FALSE)</f>
        <v>30.64</v>
      </c>
      <c r="G30" s="10">
        <f>+VLOOKUP($B30,Gesamt!$A$5:$G$300,6,FALSE)</f>
        <v>30.67</v>
      </c>
      <c r="H30" s="10">
        <f>+VLOOKUP($B30,Gesamt!$A$5:$H$300,7,FALSE)</f>
        <v>30.28</v>
      </c>
      <c r="I30" s="10">
        <f>+VLOOKUP($B30,Gesamt!$A$5:$I$300,8,FALSE)</f>
        <v>30.38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1"/>
        <v>121.97</v>
      </c>
      <c r="S30" s="8">
        <f t="shared" si="2"/>
        <v>-121.97</v>
      </c>
    </row>
    <row r="31" spans="1:19" ht="12.75">
      <c r="A31" s="1">
        <f t="shared" si="0"/>
        <v>24</v>
      </c>
      <c r="B31" s="1">
        <v>163</v>
      </c>
      <c r="C31" s="2" t="str">
        <f>+VLOOKUP($B31,Gesamt!$A$5:$D$300,2,FALSE)</f>
        <v>Stratenwerth</v>
      </c>
      <c r="D31" s="2" t="str">
        <f>+VLOOKUP($B31,Gesamt!$A$5:$D$300,3,FALSE)</f>
        <v>Maximilian</v>
      </c>
      <c r="E31" s="1" t="str">
        <f>+VLOOKUP($B31,Gesamt!$A$5:$D$300,4,FALSE)</f>
        <v>Friedrichsfeld</v>
      </c>
      <c r="F31" s="10">
        <f>+VLOOKUP($B31,Gesamt!$A$5:$F$300,5,FALSE)</f>
        <v>30.23</v>
      </c>
      <c r="G31" s="10">
        <f>+VLOOKUP($B31,Gesamt!$A$5:$G$300,6,FALSE)</f>
        <v>30.38</v>
      </c>
      <c r="H31" s="10">
        <f>+VLOOKUP($B31,Gesamt!$A$5:$H$300,7,FALSE)</f>
        <v>30.18</v>
      </c>
      <c r="I31" s="10">
        <f>+VLOOKUP($B31,Gesamt!$A$5:$I$300,8,FALSE)</f>
        <v>31.23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1"/>
        <v>122.02</v>
      </c>
      <c r="S31" s="8">
        <f t="shared" si="2"/>
        <v>-122.02</v>
      </c>
    </row>
    <row r="32" spans="1:19" ht="12.75">
      <c r="A32" s="1">
        <f t="shared" si="0"/>
        <v>25</v>
      </c>
      <c r="B32" s="1">
        <v>111</v>
      </c>
      <c r="C32" s="2" t="str">
        <f>+VLOOKUP($B32,Gesamt!$A$5:$D$300,2,FALSE)</f>
        <v>Elges</v>
      </c>
      <c r="D32" s="2" t="str">
        <f>+VLOOKUP($B32,Gesamt!$A$5:$D$300,3,FALSE)</f>
        <v>Erik</v>
      </c>
      <c r="E32" s="1" t="str">
        <f>+VLOOKUP($B32,Gesamt!$A$5:$D$300,4,FALSE)</f>
        <v>Stromberg</v>
      </c>
      <c r="F32" s="10">
        <f>+VLOOKUP($B32,Gesamt!$A$5:$F$300,5,FALSE)</f>
        <v>30.39</v>
      </c>
      <c r="G32" s="10">
        <f>+VLOOKUP($B32,Gesamt!$A$5:$G$300,6,FALSE)</f>
        <v>30.8</v>
      </c>
      <c r="H32" s="10">
        <f>+VLOOKUP($B32,Gesamt!$A$5:$H$300,7,FALSE)</f>
        <v>30.6</v>
      </c>
      <c r="I32" s="10">
        <f>+VLOOKUP($B32,Gesamt!$A$5:$I$300,8,FALSE)</f>
        <v>30.44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1"/>
        <v>122.23</v>
      </c>
      <c r="S32" s="8">
        <f t="shared" si="2"/>
        <v>-122.23</v>
      </c>
    </row>
    <row r="33" spans="1:19" ht="12.75">
      <c r="A33" s="1">
        <f t="shared" si="0"/>
        <v>26</v>
      </c>
      <c r="B33" s="1">
        <v>167</v>
      </c>
      <c r="C33" s="2" t="str">
        <f>+VLOOKUP($B33,Gesamt!$A$5:$D$300,2,FALSE)</f>
        <v>Potthoff</v>
      </c>
      <c r="D33" s="2" t="str">
        <f>+VLOOKUP($B33,Gesamt!$A$5:$D$300,3,FALSE)</f>
        <v>Mirco</v>
      </c>
      <c r="E33" s="1" t="str">
        <f>+VLOOKUP($B33,Gesamt!$A$5:$D$300,4,FALSE)</f>
        <v>Mettingen</v>
      </c>
      <c r="F33" s="10">
        <f>+VLOOKUP($B33,Gesamt!$A$5:$F$300,5,FALSE)</f>
        <v>30.82</v>
      </c>
      <c r="G33" s="10">
        <f>+VLOOKUP($B33,Gesamt!$A$5:$G$300,6,FALSE)</f>
        <v>30.66</v>
      </c>
      <c r="H33" s="10">
        <f>+VLOOKUP($B33,Gesamt!$A$5:$H$300,7,FALSE)</f>
        <v>30.48</v>
      </c>
      <c r="I33" s="10">
        <f>+VLOOKUP($B33,Gesamt!$A$5:$I$300,8,FALSE)</f>
        <v>30.45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1"/>
        <v>122.41</v>
      </c>
      <c r="S33" s="8">
        <f t="shared" si="2"/>
        <v>-122.41</v>
      </c>
    </row>
    <row r="34" spans="1:19" ht="12.75">
      <c r="A34" s="1">
        <f t="shared" si="0"/>
        <v>27</v>
      </c>
      <c r="B34" s="1">
        <v>144</v>
      </c>
      <c r="C34" s="2" t="str">
        <f>+VLOOKUP($B34,Gesamt!$A$5:$D$300,2,FALSE)</f>
        <v>Brüggemann</v>
      </c>
      <c r="D34" s="2" t="str">
        <f>+VLOOKUP($B34,Gesamt!$A$5:$D$300,3,FALSE)</f>
        <v>Kilian</v>
      </c>
      <c r="E34" s="1" t="str">
        <f>+VLOOKUP($B34,Gesamt!$A$5:$D$300,4,FALSE)</f>
        <v>Havixbeck</v>
      </c>
      <c r="F34" s="10">
        <f>+VLOOKUP($B34,Gesamt!$A$5:$F$300,5,FALSE)</f>
        <v>30.7</v>
      </c>
      <c r="G34" s="10">
        <f>+VLOOKUP($B34,Gesamt!$A$5:$G$300,6,FALSE)</f>
        <v>30.82</v>
      </c>
      <c r="H34" s="10">
        <f>+VLOOKUP($B34,Gesamt!$A$5:$H$300,7,FALSE)</f>
        <v>30.88</v>
      </c>
      <c r="I34" s="10">
        <f>+VLOOKUP($B34,Gesamt!$A$5:$I$300,8,FALSE)</f>
        <v>30.76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1"/>
        <v>123.16</v>
      </c>
      <c r="S34" s="8">
        <f t="shared" si="2"/>
        <v>-123.16</v>
      </c>
    </row>
    <row r="35" spans="1:19" ht="12.75">
      <c r="A35" s="1">
        <f t="shared" si="0"/>
        <v>28</v>
      </c>
      <c r="B35" s="1">
        <v>155</v>
      </c>
      <c r="C35" s="2" t="str">
        <f>+VLOOKUP($B35,Gesamt!$A$5:$D$300,2,FALSE)</f>
        <v>Lange</v>
      </c>
      <c r="D35" s="2" t="str">
        <f>+VLOOKUP($B35,Gesamt!$A$5:$D$300,3,FALSE)</f>
        <v>Cindy</v>
      </c>
      <c r="E35" s="1" t="str">
        <f>+VLOOKUP($B35,Gesamt!$A$5:$D$300,4,FALSE)</f>
        <v>Friedrichsfeld</v>
      </c>
      <c r="F35" s="10">
        <f>+VLOOKUP($B35,Gesamt!$A$5:$F$300,5,FALSE)</f>
        <v>31.06</v>
      </c>
      <c r="G35" s="10">
        <f>+VLOOKUP($B35,Gesamt!$A$5:$G$300,6,FALSE)</f>
        <v>31.5</v>
      </c>
      <c r="H35" s="10">
        <f>+VLOOKUP($B35,Gesamt!$A$5:$H$300,7,FALSE)</f>
        <v>30.86</v>
      </c>
      <c r="I35" s="10">
        <f>+VLOOKUP($B35,Gesamt!$A$5:$I$300,8,FALSE)</f>
        <v>30.38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1"/>
        <v>123.8</v>
      </c>
      <c r="S35" s="8">
        <f t="shared" si="2"/>
        <v>-123.8</v>
      </c>
    </row>
    <row r="36" spans="1:19" ht="12.75">
      <c r="A36" s="1">
        <f t="shared" si="0"/>
        <v>29</v>
      </c>
      <c r="B36" s="1">
        <v>110</v>
      </c>
      <c r="C36" s="2" t="str">
        <f>+VLOOKUP($B36,Gesamt!$A$5:$D$300,2,FALSE)</f>
        <v>Wetter</v>
      </c>
      <c r="D36" s="2" t="str">
        <f>+VLOOKUP($B36,Gesamt!$A$5:$D$300,3,FALSE)</f>
        <v>Sabrina</v>
      </c>
      <c r="E36" s="1" t="str">
        <f>+VLOOKUP($B36,Gesamt!$A$5:$D$300,4,FALSE)</f>
        <v>Billerbeck</v>
      </c>
      <c r="F36" s="10">
        <f>+VLOOKUP($B36,Gesamt!$A$5:$F$300,5,FALSE)</f>
        <v>31.16</v>
      </c>
      <c r="G36" s="10">
        <f>+VLOOKUP($B36,Gesamt!$A$5:$G$300,6,FALSE)</f>
        <v>31.03</v>
      </c>
      <c r="H36" s="10">
        <f>+VLOOKUP($B36,Gesamt!$A$5:$H$300,7,FALSE)</f>
        <v>31.21</v>
      </c>
      <c r="I36" s="10">
        <f>+VLOOKUP($B36,Gesamt!$A$5:$I$300,8,FALSE)</f>
        <v>30.55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1"/>
        <v>123.95</v>
      </c>
      <c r="S36" s="8">
        <f t="shared" si="2"/>
        <v>-123.95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3"/>
  <dimension ref="A3:U3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K23" sqref="K23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28.87</v>
      </c>
      <c r="G5" s="10">
        <f t="shared" si="0"/>
        <v>28.76</v>
      </c>
      <c r="H5" s="10">
        <f t="shared" si="0"/>
        <v>28.71</v>
      </c>
      <c r="I5" s="10">
        <f t="shared" si="0"/>
        <v>28.64</v>
      </c>
      <c r="J5" s="10">
        <f t="shared" si="0"/>
        <v>0</v>
      </c>
      <c r="K5" s="10">
        <f t="shared" si="0"/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>IF(R8&gt;0,RANK(S8,S:S),0)</f>
        <v>1</v>
      </c>
      <c r="B8" s="1">
        <v>303</v>
      </c>
      <c r="C8" s="2" t="str">
        <f>+VLOOKUP($B8,Gesamt!$A$5:$D$300,2,FALSE)</f>
        <v>Sulitze</v>
      </c>
      <c r="D8" s="2" t="str">
        <f>+VLOOKUP($B8,Gesamt!$A$5:$D$300,3,FALSE)</f>
        <v>Franziska</v>
      </c>
      <c r="E8" s="1" t="str">
        <f>+VLOOKUP($B8,Gesamt!$A$5:$D$300,4,FALSE)</f>
        <v>Bergkamen</v>
      </c>
      <c r="F8" s="10">
        <f>+VLOOKUP($B8,Gesamt!$A$5:$F$300,5,FALSE)</f>
        <v>29</v>
      </c>
      <c r="G8" s="10">
        <f>+VLOOKUP($B8,Gesamt!$A$5:$G$300,6,FALSE)</f>
        <v>28.76</v>
      </c>
      <c r="H8" s="10">
        <f>+VLOOKUP($B8,Gesamt!$A$5:$H$300,7,FALSE)</f>
        <v>28.94</v>
      </c>
      <c r="I8" s="10">
        <f>+VLOOKUP($B8,Gesamt!$A$5:$I$300,8,FALSE)</f>
        <v>28.64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>(F8*$F$4+G8*$G$4+H8*$H$4+I8*$I$4+J8*$J$4+K8*$K$4+L8*$F$4+M8*$G$4+N8*$H$4+O8*$I$4+P8*$J$4+Q8*$K$4)</f>
        <v>115.34</v>
      </c>
      <c r="S8" s="8">
        <f>IF(R8&gt;0,R8*-1,-1000)</f>
        <v>-115.34</v>
      </c>
    </row>
    <row r="9" spans="1:19" ht="12.75">
      <c r="A9" s="1">
        <f>IF(R9&gt;0,RANK(S9,S:S),0)</f>
        <v>2</v>
      </c>
      <c r="B9" s="1">
        <v>310</v>
      </c>
      <c r="C9" s="2" t="str">
        <f>+VLOOKUP($B9,Gesamt!$A$5:$D$300,2,FALSE)</f>
        <v>Kelch</v>
      </c>
      <c r="D9" s="2" t="str">
        <f>+VLOOKUP($B9,Gesamt!$A$5:$D$300,3,FALSE)</f>
        <v>Maria</v>
      </c>
      <c r="E9" s="1" t="str">
        <f>+VLOOKUP($B9,Gesamt!$A$5:$D$300,4,FALSE)</f>
        <v>Bergkamen</v>
      </c>
      <c r="F9" s="10">
        <f>+VLOOKUP($B9,Gesamt!$A$5:$F$300,5,FALSE)</f>
        <v>28.87</v>
      </c>
      <c r="G9" s="10">
        <f>+VLOOKUP($B9,Gesamt!$A$5:$G$300,6,FALSE)</f>
        <v>29.01</v>
      </c>
      <c r="H9" s="10">
        <f>+VLOOKUP($B9,Gesamt!$A$5:$H$300,7,FALSE)</f>
        <v>28.71</v>
      </c>
      <c r="I9" s="10">
        <f>+VLOOKUP($B9,Gesamt!$A$5:$I$300,8,FALSE)</f>
        <v>29.03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>(F9*$F$4+G9*$G$4+H9*$H$4+I9*$I$4+J9*$J$4+K9*$K$4+L9*$F$4+M9*$G$4+N9*$H$4+O9*$I$4+P9*$J$4+Q9*$K$4)</f>
        <v>115.62</v>
      </c>
      <c r="S9" s="8">
        <f>IF(R9&gt;0,R9*-1,-1000)</f>
        <v>-115.62</v>
      </c>
    </row>
    <row r="10" spans="1:19" ht="12.75">
      <c r="A10" s="1">
        <f>IF(R10&gt;0,RANK(S10,S:S),0)</f>
        <v>3</v>
      </c>
      <c r="B10" s="1">
        <v>307</v>
      </c>
      <c r="C10" s="2" t="str">
        <f>+VLOOKUP($B10,Gesamt!$A$5:$D$300,2,FALSE)</f>
        <v>Moutain</v>
      </c>
      <c r="D10" s="2" t="str">
        <f>+VLOOKUP($B10,Gesamt!$A$5:$D$300,3,FALSE)</f>
        <v>Angelique</v>
      </c>
      <c r="E10" s="1" t="str">
        <f>+VLOOKUP($B10,Gesamt!$A$5:$D$300,4,FALSE)</f>
        <v>Bergkamen</v>
      </c>
      <c r="F10" s="10">
        <f>+VLOOKUP($B10,Gesamt!$A$5:$F$300,5,FALSE)</f>
        <v>29.23</v>
      </c>
      <c r="G10" s="10">
        <f>+VLOOKUP($B10,Gesamt!$A$5:$G$300,6,FALSE)</f>
        <v>28.89</v>
      </c>
      <c r="H10" s="10">
        <f>+VLOOKUP($B10,Gesamt!$A$5:$H$300,7,FALSE)</f>
        <v>29</v>
      </c>
      <c r="I10" s="10">
        <f>+VLOOKUP($B10,Gesamt!$A$5:$I$300,8,FALSE)</f>
        <v>28.76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>(F10*$F$4+G10*$G$4+H10*$H$4+I10*$I$4+J10*$J$4+K10*$K$4+L10*$F$4+M10*$G$4+N10*$H$4+O10*$I$4+P10*$J$4+Q10*$K$4)</f>
        <v>115.88</v>
      </c>
      <c r="S10" s="8">
        <f>IF(R10&gt;0,R10*-1,-1000)</f>
        <v>-115.88</v>
      </c>
    </row>
    <row r="11" ht="12.75">
      <c r="A11" s="1"/>
    </row>
    <row r="12" ht="12.75">
      <c r="A12" s="1"/>
    </row>
    <row r="13" ht="12.75">
      <c r="A13" s="1"/>
    </row>
    <row r="14" ht="12.75">
      <c r="A14" s="1"/>
    </row>
    <row r="15" ht="12.75">
      <c r="A15" s="1"/>
    </row>
    <row r="16" ht="12.75">
      <c r="A16" s="1"/>
    </row>
    <row r="17" ht="12.75">
      <c r="A17" s="1"/>
    </row>
    <row r="18" ht="12.75">
      <c r="A18" s="1"/>
    </row>
    <row r="19" ht="12.75">
      <c r="A19" s="1"/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9"/>
  <dimension ref="A3:U46"/>
  <sheetViews>
    <sheetView zoomScale="95" zoomScaleNormal="95" zoomScalePageLayoutView="0" workbookViewId="0" topLeftCell="E1">
      <pane ySplit="7" topLeftCell="A8" activePane="bottomLeft" state="frozen"/>
      <selection pane="topLeft" activeCell="A1" sqref="A1"/>
      <selection pane="bottomLeft" activeCell="S1" sqref="S1:S16384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>MIN(F8:F27)</f>
        <v>28.78</v>
      </c>
      <c r="G5" s="10">
        <f>MIN(G8:G27)</f>
        <v>28.59</v>
      </c>
      <c r="H5" s="10">
        <f>MIN(H8:H27)</f>
        <v>28.6</v>
      </c>
      <c r="I5" s="10">
        <f>MIN(I8:I27)</f>
        <v>28.55</v>
      </c>
      <c r="J5" s="10">
        <f>MIN(J8:J30)</f>
        <v>0</v>
      </c>
      <c r="K5" s="10">
        <f>MIN(K8:K27)</f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0" ref="A8:A38">IF(R8&gt;0,RANK(S8,S$1:S$65536),0)</f>
        <v>1</v>
      </c>
      <c r="B8" s="1">
        <v>301</v>
      </c>
      <c r="C8" s="2" t="str">
        <f>+VLOOKUP($B8,Gesamt!$A$5:$D$300,2,FALSE)</f>
        <v>Leismann</v>
      </c>
      <c r="D8" s="2" t="str">
        <f>+VLOOKUP($B8,Gesamt!$A$5:$D$300,3,FALSE)</f>
        <v>Dominik</v>
      </c>
      <c r="E8" s="1" t="str">
        <f>+VLOOKUP($B8,Gesamt!$A$5:$D$300,4,FALSE)</f>
        <v>Mettingen</v>
      </c>
      <c r="F8" s="10">
        <f>+VLOOKUP($B8,Gesamt!$A$5:$F$300,5,FALSE)</f>
        <v>28.92</v>
      </c>
      <c r="G8" s="10">
        <f>+VLOOKUP($B8,Gesamt!$A$5:$G$300,6,FALSE)</f>
        <v>28.65</v>
      </c>
      <c r="H8" s="10">
        <f>+VLOOKUP($B8,Gesamt!$A$5:$H$300,7,FALSE)</f>
        <v>28.75</v>
      </c>
      <c r="I8" s="10">
        <f>+VLOOKUP($B8,Gesamt!$A$5:$I$300,8,FALSE)</f>
        <v>28.55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1">(F8*$F$4+G8*$G$4+H8*$H$4+I8*$I$4+J8*$J$4+K8*$K$4+L8*$F$4+M8*$G$4+N8*$H$4+O8*$I$4+P8*$J$4+Q8*$J$4)</f>
        <v>114.87</v>
      </c>
      <c r="S8" s="8">
        <f aca="true" t="shared" si="2" ref="S8:S37">IF(R8&gt;0,R8*-1,-1000)</f>
        <v>-114.87</v>
      </c>
    </row>
    <row r="9" spans="1:19" ht="12.75">
      <c r="A9" s="1">
        <f t="shared" si="0"/>
        <v>2</v>
      </c>
      <c r="B9" s="1">
        <v>309</v>
      </c>
      <c r="C9" s="2" t="str">
        <f>+VLOOKUP($B9,Gesamt!$A$5:$D$300,2,FALSE)</f>
        <v>Gößling</v>
      </c>
      <c r="D9" s="2" t="str">
        <f>+VLOOKUP($B9,Gesamt!$A$5:$D$300,3,FALSE)</f>
        <v>Jule</v>
      </c>
      <c r="E9" s="1" t="str">
        <f>+VLOOKUP($B9,Gesamt!$A$5:$D$300,4,FALSE)</f>
        <v>Mettingen</v>
      </c>
      <c r="F9" s="10">
        <f>+VLOOKUP($B9,Gesamt!$A$5:$F$300,5,FALSE)</f>
        <v>28.93</v>
      </c>
      <c r="G9" s="10">
        <f>+VLOOKUP($B9,Gesamt!$A$5:$G$300,6,FALSE)</f>
        <v>28.59</v>
      </c>
      <c r="H9" s="10">
        <f>+VLOOKUP($B9,Gesamt!$A$5:$H$300,7,FALSE)</f>
        <v>28.77</v>
      </c>
      <c r="I9" s="10">
        <f>+VLOOKUP($B9,Gesamt!$A$5:$I$300,8,FALSE)</f>
        <v>28.65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114.94</v>
      </c>
      <c r="S9" s="8">
        <f t="shared" si="2"/>
        <v>-114.94</v>
      </c>
    </row>
    <row r="10" spans="1:19" ht="12.75">
      <c r="A10" s="1">
        <f t="shared" si="0"/>
        <v>3</v>
      </c>
      <c r="B10" s="1">
        <v>346</v>
      </c>
      <c r="C10" s="2" t="str">
        <f>+VLOOKUP($B10,Gesamt!$A$5:$D$300,2,FALSE)</f>
        <v>Plinius</v>
      </c>
      <c r="D10" s="2" t="str">
        <f>+VLOOKUP($B10,Gesamt!$A$5:$D$300,3,FALSE)</f>
        <v>Erik</v>
      </c>
      <c r="E10" s="1" t="str">
        <f>+VLOOKUP($B10,Gesamt!$A$5:$D$300,4,FALSE)</f>
        <v>Bad Bentheim</v>
      </c>
      <c r="F10" s="10">
        <f>+VLOOKUP($B10,Gesamt!$A$5:$F$300,5,FALSE)</f>
        <v>28.95</v>
      </c>
      <c r="G10" s="10">
        <f>+VLOOKUP($B10,Gesamt!$A$5:$G$300,6,FALSE)</f>
        <v>28.65</v>
      </c>
      <c r="H10" s="10">
        <f>+VLOOKUP($B10,Gesamt!$A$5:$H$300,7,FALSE)</f>
        <v>28.78</v>
      </c>
      <c r="I10" s="10">
        <f>+VLOOKUP($B10,Gesamt!$A$5:$I$300,8,FALSE)</f>
        <v>28.58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114.96</v>
      </c>
      <c r="S10" s="8">
        <f t="shared" si="2"/>
        <v>-114.96</v>
      </c>
    </row>
    <row r="11" spans="1:19" ht="12.75">
      <c r="A11" s="1">
        <f t="shared" si="0"/>
        <v>4</v>
      </c>
      <c r="B11" s="1">
        <v>340</v>
      </c>
      <c r="C11" s="2" t="str">
        <f>+VLOOKUP($B11,Gesamt!$A$5:$D$300,2,FALSE)</f>
        <v>Förster</v>
      </c>
      <c r="D11" s="2" t="str">
        <f>+VLOOKUP($B11,Gesamt!$A$5:$D$300,3,FALSE)</f>
        <v>Maurice</v>
      </c>
      <c r="E11" s="1" t="str">
        <f>+VLOOKUP($B11,Gesamt!$A$5:$D$300,4,FALSE)</f>
        <v>Simmerath</v>
      </c>
      <c r="F11" s="10">
        <f>+VLOOKUP($B11,Gesamt!$A$5:$F$300,5,FALSE)</f>
        <v>28.94</v>
      </c>
      <c r="G11" s="10">
        <f>+VLOOKUP($B11,Gesamt!$A$5:$G$300,6,FALSE)</f>
        <v>28.65</v>
      </c>
      <c r="H11" s="10">
        <f>+VLOOKUP($B11,Gesamt!$A$5:$H$300,7,FALSE)</f>
        <v>28.74</v>
      </c>
      <c r="I11" s="10">
        <f>+VLOOKUP($B11,Gesamt!$A$5:$I$300,8,FALSE)</f>
        <v>28.71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115.04</v>
      </c>
      <c r="S11" s="8">
        <f t="shared" si="2"/>
        <v>-115.04</v>
      </c>
    </row>
    <row r="12" spans="1:19" ht="12.75">
      <c r="A12" s="1">
        <f t="shared" si="0"/>
        <v>5</v>
      </c>
      <c r="B12" s="1">
        <v>302</v>
      </c>
      <c r="C12" s="2" t="str">
        <f>+VLOOKUP($B12,Gesamt!$A$5:$D$300,2,FALSE)</f>
        <v>Nickel</v>
      </c>
      <c r="D12" s="2" t="str">
        <f>+VLOOKUP($B12,Gesamt!$A$5:$D$300,3,FALSE)</f>
        <v>Elena</v>
      </c>
      <c r="E12" s="1" t="str">
        <f>+VLOOKUP($B12,Gesamt!$A$5:$D$300,4,FALSE)</f>
        <v>Kerpen</v>
      </c>
      <c r="F12" s="10">
        <f>+VLOOKUP($B12,Gesamt!$A$5:$F$300,5,FALSE)</f>
        <v>28.78</v>
      </c>
      <c r="G12" s="10">
        <f>+VLOOKUP($B12,Gesamt!$A$5:$G$300,6,FALSE)</f>
        <v>28.93</v>
      </c>
      <c r="H12" s="10">
        <f>+VLOOKUP($B12,Gesamt!$A$5:$H$300,7,FALSE)</f>
        <v>28.61</v>
      </c>
      <c r="I12" s="10">
        <f>+VLOOKUP($B12,Gesamt!$A$5:$I$300,8,FALSE)</f>
        <v>28.83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115.15</v>
      </c>
      <c r="S12" s="8">
        <f t="shared" si="2"/>
        <v>-115.15</v>
      </c>
    </row>
    <row r="13" spans="1:19" s="8" customFormat="1" ht="12.75">
      <c r="A13" s="1">
        <f t="shared" si="0"/>
        <v>6</v>
      </c>
      <c r="B13" s="1">
        <v>342</v>
      </c>
      <c r="C13" s="2" t="str">
        <f>+VLOOKUP($B13,Gesamt!$A$5:$D$300,2,FALSE)</f>
        <v>Förster</v>
      </c>
      <c r="D13" s="2" t="str">
        <f>+VLOOKUP($B13,Gesamt!$A$5:$D$300,3,FALSE)</f>
        <v>Hannah</v>
      </c>
      <c r="E13" s="1" t="str">
        <f>+VLOOKUP($B13,Gesamt!$A$5:$D$300,4,FALSE)</f>
        <v>Simmerath</v>
      </c>
      <c r="F13" s="10">
        <f>+VLOOKUP($B13,Gesamt!$A$5:$F$300,5,FALSE)</f>
        <v>29</v>
      </c>
      <c r="G13" s="10">
        <f>+VLOOKUP($B13,Gesamt!$A$5:$G$300,6,FALSE)</f>
        <v>28.71</v>
      </c>
      <c r="H13" s="10">
        <f>+VLOOKUP($B13,Gesamt!$A$5:$H$300,7,FALSE)</f>
        <v>28.85</v>
      </c>
      <c r="I13" s="10">
        <f>+VLOOKUP($B13,Gesamt!$A$5:$I$300,8,FALSE)</f>
        <v>28.72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115.28</v>
      </c>
      <c r="S13" s="8">
        <f t="shared" si="2"/>
        <v>-115.28</v>
      </c>
    </row>
    <row r="14" spans="1:19" s="8" customFormat="1" ht="12.75">
      <c r="A14" s="1">
        <f t="shared" si="0"/>
        <v>7</v>
      </c>
      <c r="B14" s="1">
        <v>341</v>
      </c>
      <c r="C14" s="2" t="str">
        <f>+VLOOKUP($B14,Gesamt!$A$5:$D$300,2,FALSE)</f>
        <v>Förster</v>
      </c>
      <c r="D14" s="2" t="str">
        <f>+VLOOKUP($B14,Gesamt!$A$5:$D$300,3,FALSE)</f>
        <v>Jan</v>
      </c>
      <c r="E14" s="1" t="str">
        <f>+VLOOKUP($B14,Gesamt!$A$5:$D$300,4,FALSE)</f>
        <v>Simmerath</v>
      </c>
      <c r="F14" s="10">
        <f>+VLOOKUP($B14,Gesamt!$A$5:$F$300,5,FALSE)</f>
        <v>28.81</v>
      </c>
      <c r="G14" s="10">
        <f>+VLOOKUP($B14,Gesamt!$A$5:$G$300,6,FALSE)</f>
        <v>28.93</v>
      </c>
      <c r="H14" s="10">
        <f>+VLOOKUP($B14,Gesamt!$A$5:$H$300,7,FALSE)</f>
        <v>28.6</v>
      </c>
      <c r="I14" s="10">
        <f>+VLOOKUP($B14,Gesamt!$A$5:$I$300,8,FALSE)</f>
        <v>28.97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115.31</v>
      </c>
      <c r="S14" s="8">
        <f t="shared" si="2"/>
        <v>-115.31</v>
      </c>
    </row>
    <row r="15" spans="1:19" s="8" customFormat="1" ht="12.75">
      <c r="A15" s="1">
        <f t="shared" si="0"/>
        <v>8</v>
      </c>
      <c r="B15" s="1">
        <v>304</v>
      </c>
      <c r="C15" s="2" t="str">
        <f>+VLOOKUP($B15,Gesamt!$A$5:$D$300,2,FALSE)</f>
        <v>van Loo</v>
      </c>
      <c r="D15" s="2" t="str">
        <f>+VLOOKUP($B15,Gesamt!$A$5:$D$300,3,FALSE)</f>
        <v>Julian</v>
      </c>
      <c r="E15" s="1" t="str">
        <f>+VLOOKUP($B15,Gesamt!$A$5:$D$300,4,FALSE)</f>
        <v>Kerpen</v>
      </c>
      <c r="F15" s="10">
        <f>+VLOOKUP($B15,Gesamt!$A$5:$F$300,5,FALSE)</f>
        <v>28.81</v>
      </c>
      <c r="G15" s="10">
        <f>+VLOOKUP($B15,Gesamt!$A$5:$G$300,6,FALSE)</f>
        <v>28.91</v>
      </c>
      <c r="H15" s="10">
        <f>+VLOOKUP($B15,Gesamt!$A$5:$H$300,7,FALSE)</f>
        <v>28.75</v>
      </c>
      <c r="I15" s="10">
        <f>+VLOOKUP($B15,Gesamt!$A$5:$I$300,8,FALSE)</f>
        <v>28.85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115.32</v>
      </c>
      <c r="S15" s="8">
        <f t="shared" si="2"/>
        <v>-115.32</v>
      </c>
    </row>
    <row r="16" spans="1:19" s="8" customFormat="1" ht="12.75">
      <c r="A16" s="1">
        <f t="shared" si="0"/>
        <v>9</v>
      </c>
      <c r="B16" s="1">
        <v>303</v>
      </c>
      <c r="C16" s="2" t="str">
        <f>+VLOOKUP($B16,Gesamt!$A$5:$D$300,2,FALSE)</f>
        <v>Sulitze</v>
      </c>
      <c r="D16" s="2" t="str">
        <f>+VLOOKUP($B16,Gesamt!$A$5:$D$300,3,FALSE)</f>
        <v>Franziska</v>
      </c>
      <c r="E16" s="1" t="str">
        <f>+VLOOKUP($B16,Gesamt!$A$5:$D$300,4,FALSE)</f>
        <v>Bergkamen</v>
      </c>
      <c r="F16" s="10">
        <f>+VLOOKUP($B16,Gesamt!$A$5:$F$300,5,FALSE)</f>
        <v>29</v>
      </c>
      <c r="G16" s="10">
        <f>+VLOOKUP($B16,Gesamt!$A$5:$G$300,6,FALSE)</f>
        <v>28.76</v>
      </c>
      <c r="H16" s="10">
        <f>+VLOOKUP($B16,Gesamt!$A$5:$H$300,7,FALSE)</f>
        <v>28.94</v>
      </c>
      <c r="I16" s="10">
        <f>+VLOOKUP($B16,Gesamt!$A$5:$I$300,8,FALSE)</f>
        <v>28.64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115.34</v>
      </c>
      <c r="S16" s="8">
        <f t="shared" si="2"/>
        <v>-115.34</v>
      </c>
    </row>
    <row r="17" spans="1:19" s="8" customFormat="1" ht="12.75">
      <c r="A17" s="1">
        <f t="shared" si="0"/>
        <v>10</v>
      </c>
      <c r="B17" s="1">
        <v>313</v>
      </c>
      <c r="C17" s="2" t="str">
        <f>+VLOOKUP($B17,Gesamt!$A$5:$D$300,2,FALSE)</f>
        <v>Lange</v>
      </c>
      <c r="D17" s="2" t="str">
        <f>+VLOOKUP($B17,Gesamt!$A$5:$D$300,3,FALSE)</f>
        <v>Florian</v>
      </c>
      <c r="E17" s="1" t="str">
        <f>+VLOOKUP($B17,Gesamt!$A$5:$D$300,4,FALSE)</f>
        <v>Mettingen</v>
      </c>
      <c r="F17" s="10">
        <f>+VLOOKUP($B17,Gesamt!$A$5:$F$300,5,FALSE)</f>
        <v>28.8</v>
      </c>
      <c r="G17" s="10">
        <f>+VLOOKUP($B17,Gesamt!$A$5:$G$300,6,FALSE)</f>
        <v>28.98</v>
      </c>
      <c r="H17" s="10">
        <f>+VLOOKUP($B17,Gesamt!$A$5:$H$300,7,FALSE)</f>
        <v>28.65</v>
      </c>
      <c r="I17" s="10">
        <f>+VLOOKUP($B17,Gesamt!$A$5:$I$300,8,FALSE)</f>
        <v>29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115.43</v>
      </c>
      <c r="S17" s="8">
        <f t="shared" si="2"/>
        <v>-115.43</v>
      </c>
    </row>
    <row r="18" spans="1:19" s="8" customFormat="1" ht="12.75">
      <c r="A18" s="1">
        <f t="shared" si="0"/>
        <v>11</v>
      </c>
      <c r="B18" s="1">
        <v>351</v>
      </c>
      <c r="C18" s="2" t="str">
        <f>+VLOOKUP($B18,Gesamt!$A$5:$D$300,2,FALSE)</f>
        <v>Hoffmann</v>
      </c>
      <c r="D18" s="2" t="str">
        <f>+VLOOKUP($B18,Gesamt!$A$5:$D$300,3,FALSE)</f>
        <v>Justin</v>
      </c>
      <c r="E18" s="1" t="str">
        <f>+VLOOKUP($B18,Gesamt!$A$5:$D$300,4,FALSE)</f>
        <v>Friedrichsfeld</v>
      </c>
      <c r="F18" s="10">
        <f>+VLOOKUP($B18,Gesamt!$A$5:$F$300,5,FALSE)</f>
        <v>29.1</v>
      </c>
      <c r="G18" s="10">
        <f>+VLOOKUP($B18,Gesamt!$A$5:$G$300,6,FALSE)</f>
        <v>28.67</v>
      </c>
      <c r="H18" s="10">
        <f>+VLOOKUP($B18,Gesamt!$A$5:$H$300,7,FALSE)</f>
        <v>28.96</v>
      </c>
      <c r="I18" s="10">
        <f>+VLOOKUP($B18,Gesamt!$A$5:$I$300,8,FALSE)</f>
        <v>28.74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115.47</v>
      </c>
      <c r="S18" s="8">
        <f t="shared" si="2"/>
        <v>-115.47</v>
      </c>
    </row>
    <row r="19" spans="1:19" s="8" customFormat="1" ht="12.75">
      <c r="A19" s="1">
        <f t="shared" si="0"/>
        <v>12</v>
      </c>
      <c r="B19" s="1">
        <v>322</v>
      </c>
      <c r="C19" s="2" t="str">
        <f>+VLOOKUP($B19,Gesamt!$A$5:$D$300,2,FALSE)</f>
        <v>Dircks</v>
      </c>
      <c r="D19" s="2" t="str">
        <f>+VLOOKUP($B19,Gesamt!$A$5:$D$300,3,FALSE)</f>
        <v>Michaela</v>
      </c>
      <c r="E19" s="1" t="str">
        <f>+VLOOKUP($B19,Gesamt!$A$5:$D$300,4,FALSE)</f>
        <v>Billerbeck</v>
      </c>
      <c r="F19" s="10">
        <f>+VLOOKUP($B19,Gesamt!$A$5:$F$300,5,FALSE)</f>
        <v>29.05</v>
      </c>
      <c r="G19" s="10">
        <f>+VLOOKUP($B19,Gesamt!$A$5:$G$300,6,FALSE)</f>
        <v>28.79</v>
      </c>
      <c r="H19" s="10">
        <f>+VLOOKUP($B19,Gesamt!$A$5:$H$300,7,FALSE)</f>
        <v>29</v>
      </c>
      <c r="I19" s="10">
        <f>+VLOOKUP($B19,Gesamt!$A$5:$I$300,8,FALSE)</f>
        <v>28.77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115.61</v>
      </c>
      <c r="S19" s="8">
        <f t="shared" si="2"/>
        <v>-115.61</v>
      </c>
    </row>
    <row r="20" spans="1:19" s="8" customFormat="1" ht="12.75">
      <c r="A20" s="1">
        <f t="shared" si="0"/>
        <v>13</v>
      </c>
      <c r="B20" s="1">
        <v>310</v>
      </c>
      <c r="C20" s="2" t="str">
        <f>+VLOOKUP($B20,Gesamt!$A$5:$D$300,2,FALSE)</f>
        <v>Kelch</v>
      </c>
      <c r="D20" s="2" t="str">
        <f>+VLOOKUP($B20,Gesamt!$A$5:$D$300,3,FALSE)</f>
        <v>Maria</v>
      </c>
      <c r="E20" s="1" t="str">
        <f>+VLOOKUP($B20,Gesamt!$A$5:$D$300,4,FALSE)</f>
        <v>Bergkamen</v>
      </c>
      <c r="F20" s="10">
        <f>+VLOOKUP($B20,Gesamt!$A$5:$F$300,5,FALSE)</f>
        <v>28.87</v>
      </c>
      <c r="G20" s="10">
        <f>+VLOOKUP($B20,Gesamt!$A$5:$G$300,6,FALSE)</f>
        <v>29.01</v>
      </c>
      <c r="H20" s="10">
        <f>+VLOOKUP($B20,Gesamt!$A$5:$H$300,7,FALSE)</f>
        <v>28.71</v>
      </c>
      <c r="I20" s="10">
        <f>+VLOOKUP($B20,Gesamt!$A$5:$I$300,8,FALSE)</f>
        <v>29.03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115.62</v>
      </c>
      <c r="S20" s="8">
        <f t="shared" si="2"/>
        <v>-115.62</v>
      </c>
    </row>
    <row r="21" spans="1:19" s="8" customFormat="1" ht="12.75">
      <c r="A21" s="1">
        <f t="shared" si="0"/>
        <v>14</v>
      </c>
      <c r="B21" s="1">
        <v>305</v>
      </c>
      <c r="C21" s="2" t="str">
        <f>+VLOOKUP($B21,Gesamt!$A$5:$D$300,2,FALSE)</f>
        <v>Gößling</v>
      </c>
      <c r="D21" s="2" t="str">
        <f>+VLOOKUP($B21,Gesamt!$A$5:$D$300,3,FALSE)</f>
        <v>Jannik</v>
      </c>
      <c r="E21" s="1" t="str">
        <f>+VLOOKUP($B21,Gesamt!$A$5:$D$300,4,FALSE)</f>
        <v>Mettingen</v>
      </c>
      <c r="F21" s="10">
        <f>+VLOOKUP($B21,Gesamt!$A$5:$F$300,5,FALSE)</f>
        <v>29.14</v>
      </c>
      <c r="G21" s="10">
        <f>+VLOOKUP($B21,Gesamt!$A$5:$G$300,6,FALSE)</f>
        <v>28.85</v>
      </c>
      <c r="H21" s="10">
        <f>+VLOOKUP($B21,Gesamt!$A$5:$H$300,7,FALSE)</f>
        <v>28.99</v>
      </c>
      <c r="I21" s="10">
        <f>+VLOOKUP($B21,Gesamt!$A$5:$I$300,8,FALSE)</f>
        <v>28.69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115.67</v>
      </c>
      <c r="S21" s="8">
        <f t="shared" si="2"/>
        <v>-115.67</v>
      </c>
    </row>
    <row r="22" spans="1:19" s="8" customFormat="1" ht="12.75">
      <c r="A22" s="1">
        <f t="shared" si="0"/>
        <v>15</v>
      </c>
      <c r="B22" s="1">
        <v>306</v>
      </c>
      <c r="C22" s="2" t="str">
        <f>+VLOOKUP($B22,Gesamt!$A$5:$D$300,2,FALSE)</f>
        <v>Stagge</v>
      </c>
      <c r="D22" s="2" t="str">
        <f>+VLOOKUP($B22,Gesamt!$A$5:$D$300,3,FALSE)</f>
        <v>Marius</v>
      </c>
      <c r="E22" s="1" t="str">
        <f>+VLOOKUP($B22,Gesamt!$A$5:$D$300,4,FALSE)</f>
        <v>Rheine</v>
      </c>
      <c r="F22" s="10">
        <f>+VLOOKUP($B22,Gesamt!$A$5:$F$300,5,FALSE)</f>
        <v>28.86</v>
      </c>
      <c r="G22" s="10">
        <f>+VLOOKUP($B22,Gesamt!$A$5:$G$300,6,FALSE)</f>
        <v>29.08</v>
      </c>
      <c r="H22" s="10">
        <f>+VLOOKUP($B22,Gesamt!$A$5:$H$300,7,FALSE)</f>
        <v>28.87</v>
      </c>
      <c r="I22" s="10">
        <f>+VLOOKUP($B22,Gesamt!$A$5:$I$300,8,FALSE)</f>
        <v>28.91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aca="true" t="shared" si="3" ref="R22:R37">(F22*$F$4+G22*$G$4+H22*$H$4+I22*$I$4+J22*$J$4+K22*$K$4+L22*$F$4+M22*$G$4+N22*$H$4+O22*$I$4+P22*$J$4+Q22*$K$4)</f>
        <v>115.72</v>
      </c>
      <c r="S22" s="8">
        <f t="shared" si="2"/>
        <v>-115.72</v>
      </c>
    </row>
    <row r="23" spans="1:19" s="8" customFormat="1" ht="12.75">
      <c r="A23" s="1">
        <f t="shared" si="0"/>
        <v>16</v>
      </c>
      <c r="B23" s="1">
        <v>328</v>
      </c>
      <c r="C23" s="2" t="str">
        <f>+VLOOKUP($B23,Gesamt!$A$5:$D$300,2,FALSE)</f>
        <v>Niermann</v>
      </c>
      <c r="D23" s="2" t="str">
        <f>+VLOOKUP($B23,Gesamt!$A$5:$D$300,3,FALSE)</f>
        <v>Larissa</v>
      </c>
      <c r="E23" s="1" t="str">
        <f>+VLOOKUP($B23,Gesamt!$A$5:$D$300,4,FALSE)</f>
        <v>Mettingen</v>
      </c>
      <c r="F23" s="10">
        <f>+VLOOKUP($B23,Gesamt!$A$5:$F$300,5,FALSE)</f>
        <v>28.88</v>
      </c>
      <c r="G23" s="10">
        <f>+VLOOKUP($B23,Gesamt!$A$5:$G$300,6,FALSE)</f>
        <v>29.04</v>
      </c>
      <c r="H23" s="10">
        <f>+VLOOKUP($B23,Gesamt!$A$5:$H$300,7,FALSE)</f>
        <v>28.83</v>
      </c>
      <c r="I23" s="10">
        <f>+VLOOKUP($B23,Gesamt!$A$5:$I$300,8,FALSE)</f>
        <v>29.05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115.8</v>
      </c>
      <c r="S23" s="8">
        <f t="shared" si="2"/>
        <v>-115.8</v>
      </c>
    </row>
    <row r="24" spans="1:19" s="8" customFormat="1" ht="12.75">
      <c r="A24" s="1">
        <f t="shared" si="0"/>
        <v>17</v>
      </c>
      <c r="B24" s="1">
        <v>332</v>
      </c>
      <c r="C24" s="2" t="str">
        <f>+VLOOKUP($B24,Gesamt!$A$5:$D$300,2,FALSE)</f>
        <v>Stoll</v>
      </c>
      <c r="D24" s="2" t="str">
        <f>+VLOOKUP($B24,Gesamt!$A$5:$D$300,3,FALSE)</f>
        <v>Charlotte</v>
      </c>
      <c r="E24" s="1" t="str">
        <f>+VLOOKUP($B24,Gesamt!$A$5:$D$300,4,FALSE)</f>
        <v>Kerpen</v>
      </c>
      <c r="F24" s="10">
        <f>+VLOOKUP($B24,Gesamt!$A$5:$F$300,5,FALSE)</f>
        <v>29.12</v>
      </c>
      <c r="G24" s="10">
        <f>+VLOOKUP($B24,Gesamt!$A$5:$G$300,6,FALSE)</f>
        <v>28.82</v>
      </c>
      <c r="H24" s="10">
        <f>+VLOOKUP($B24,Gesamt!$A$5:$H$300,7,FALSE)</f>
        <v>29.04</v>
      </c>
      <c r="I24" s="10">
        <f>+VLOOKUP($B24,Gesamt!$A$5:$I$300,8,FALSE)</f>
        <v>28.87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115.85</v>
      </c>
      <c r="S24" s="8">
        <f t="shared" si="2"/>
        <v>-115.85</v>
      </c>
    </row>
    <row r="25" spans="1:19" s="8" customFormat="1" ht="12.75">
      <c r="A25" s="1">
        <f t="shared" si="0"/>
        <v>17</v>
      </c>
      <c r="B25" s="1">
        <v>316</v>
      </c>
      <c r="C25" s="2" t="str">
        <f>+VLOOKUP($B25,Gesamt!$A$5:$D$300,2,FALSE)</f>
        <v>Valtwies</v>
      </c>
      <c r="D25" s="2" t="str">
        <f>+VLOOKUP($B25,Gesamt!$A$5:$D$300,3,FALSE)</f>
        <v>Tom</v>
      </c>
      <c r="E25" s="1" t="str">
        <f>+VLOOKUP($B25,Gesamt!$A$5:$D$300,4,FALSE)</f>
        <v>Havixbeck</v>
      </c>
      <c r="F25" s="10">
        <f>+VLOOKUP($B25,Gesamt!$A$5:$F$300,5,FALSE)</f>
        <v>28.91</v>
      </c>
      <c r="G25" s="10">
        <f>+VLOOKUP($B25,Gesamt!$A$5:$G$300,6,FALSE)</f>
        <v>29.13</v>
      </c>
      <c r="H25" s="10">
        <f>+VLOOKUP($B25,Gesamt!$A$5:$H$300,7,FALSE)</f>
        <v>28.78</v>
      </c>
      <c r="I25" s="10">
        <f>+VLOOKUP($B25,Gesamt!$A$5:$I$300,8,FALSE)</f>
        <v>29.03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115.85</v>
      </c>
      <c r="S25" s="8">
        <f t="shared" si="2"/>
        <v>-115.85</v>
      </c>
    </row>
    <row r="26" spans="1:19" s="8" customFormat="1" ht="12.75">
      <c r="A26" s="1">
        <f t="shared" si="0"/>
        <v>19</v>
      </c>
      <c r="B26" s="1">
        <v>307</v>
      </c>
      <c r="C26" s="2" t="str">
        <f>+VLOOKUP($B26,Gesamt!$A$5:$D$300,2,FALSE)</f>
        <v>Moutain</v>
      </c>
      <c r="D26" s="2" t="str">
        <f>+VLOOKUP($B26,Gesamt!$A$5:$D$300,3,FALSE)</f>
        <v>Angelique</v>
      </c>
      <c r="E26" s="1" t="str">
        <f>+VLOOKUP($B26,Gesamt!$A$5:$D$300,4,FALSE)</f>
        <v>Bergkamen</v>
      </c>
      <c r="F26" s="10">
        <f>+VLOOKUP($B26,Gesamt!$A$5:$F$300,5,FALSE)</f>
        <v>29.23</v>
      </c>
      <c r="G26" s="10">
        <f>+VLOOKUP($B26,Gesamt!$A$5:$G$300,6,FALSE)</f>
        <v>28.89</v>
      </c>
      <c r="H26" s="10">
        <f>+VLOOKUP($B26,Gesamt!$A$5:$H$300,7,FALSE)</f>
        <v>29</v>
      </c>
      <c r="I26" s="10">
        <f>+VLOOKUP($B26,Gesamt!$A$5:$I$300,8,FALSE)</f>
        <v>28.76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115.88</v>
      </c>
      <c r="S26" s="8">
        <f t="shared" si="2"/>
        <v>-115.88</v>
      </c>
    </row>
    <row r="27" spans="1:19" s="8" customFormat="1" ht="12.75">
      <c r="A27" s="1">
        <f t="shared" si="0"/>
        <v>20</v>
      </c>
      <c r="B27" s="1">
        <v>311</v>
      </c>
      <c r="C27" s="2" t="str">
        <f>+VLOOKUP($B27,Gesamt!$A$5:$D$300,2,FALSE)</f>
        <v>Hummels</v>
      </c>
      <c r="D27" s="2" t="str">
        <f>+VLOOKUP($B27,Gesamt!$A$5:$D$300,3,FALSE)</f>
        <v>Melissa</v>
      </c>
      <c r="E27" s="1" t="str">
        <f>+VLOOKUP($B27,Gesamt!$A$5:$D$300,4,FALSE)</f>
        <v>Stromberg</v>
      </c>
      <c r="F27" s="10">
        <f>+VLOOKUP($B27,Gesamt!$A$5:$F$300,5,FALSE)</f>
        <v>29.1</v>
      </c>
      <c r="G27" s="10">
        <f>+VLOOKUP($B27,Gesamt!$A$5:$G$300,6,FALSE)</f>
        <v>28.9</v>
      </c>
      <c r="H27" s="10">
        <f>+VLOOKUP($B27,Gesamt!$A$5:$H$300,7,FALSE)</f>
        <v>29</v>
      </c>
      <c r="I27" s="10">
        <f>+VLOOKUP($B27,Gesamt!$A$5:$I$300,8,FALSE)</f>
        <v>28.9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115.9</v>
      </c>
      <c r="S27" s="8">
        <f t="shared" si="2"/>
        <v>-115.9</v>
      </c>
    </row>
    <row r="28" spans="1:19" s="8" customFormat="1" ht="12.75">
      <c r="A28" s="1">
        <f t="shared" si="0"/>
        <v>20</v>
      </c>
      <c r="B28" s="1">
        <v>318</v>
      </c>
      <c r="C28" s="2" t="str">
        <f>+VLOOKUP($B28,Gesamt!$A$5:$D$300,2,FALSE)</f>
        <v>Lammers</v>
      </c>
      <c r="D28" s="2" t="str">
        <f>+VLOOKUP($B28,Gesamt!$A$5:$D$300,3,FALSE)</f>
        <v>Laura</v>
      </c>
      <c r="E28" s="1" t="str">
        <f>+VLOOKUP($B28,Gesamt!$A$5:$D$300,4,FALSE)</f>
        <v>Havixbeck</v>
      </c>
      <c r="F28" s="10">
        <f>+VLOOKUP($B28,Gesamt!$A$5:$F$300,5,FALSE)</f>
        <v>28.94</v>
      </c>
      <c r="G28" s="10">
        <f>+VLOOKUP($B28,Gesamt!$A$5:$G$300,6,FALSE)</f>
        <v>29.07</v>
      </c>
      <c r="H28" s="10">
        <f>+VLOOKUP($B28,Gesamt!$A$5:$H$300,7,FALSE)</f>
        <v>28.82</v>
      </c>
      <c r="I28" s="10">
        <f>+VLOOKUP($B28,Gesamt!$A$5:$I$300,8,FALSE)</f>
        <v>29.07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t="shared" si="3"/>
        <v>115.9</v>
      </c>
      <c r="S28" s="8">
        <f t="shared" si="2"/>
        <v>-115.9</v>
      </c>
    </row>
    <row r="29" spans="1:19" s="8" customFormat="1" ht="12.75">
      <c r="A29" s="1">
        <f t="shared" si="0"/>
        <v>22</v>
      </c>
      <c r="B29" s="1">
        <v>352</v>
      </c>
      <c r="C29" s="2" t="str">
        <f>+VLOOKUP($B29,Gesamt!$A$5:$D$300,2,FALSE)</f>
        <v>Eckert</v>
      </c>
      <c r="D29" s="2" t="str">
        <f>+VLOOKUP($B29,Gesamt!$A$5:$D$300,3,FALSE)</f>
        <v>Sebastian</v>
      </c>
      <c r="E29" s="1" t="str">
        <f>+VLOOKUP($B29,Gesamt!$A$5:$D$300,4,FALSE)</f>
        <v>Overath</v>
      </c>
      <c r="F29" s="10">
        <f>+VLOOKUP($B29,Gesamt!$A$5:$F$300,5,FALSE)</f>
        <v>28.9</v>
      </c>
      <c r="G29" s="10">
        <f>+VLOOKUP($B29,Gesamt!$A$5:$G$300,6,FALSE)</f>
        <v>29.08</v>
      </c>
      <c r="H29" s="10">
        <f>+VLOOKUP($B29,Gesamt!$A$5:$H$300,7,FALSE)</f>
        <v>28.88</v>
      </c>
      <c r="I29" s="10">
        <f>+VLOOKUP($B29,Gesamt!$A$5:$I$300,8,FALSE)</f>
        <v>29.05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3"/>
        <v>115.91</v>
      </c>
      <c r="S29" s="8">
        <f t="shared" si="2"/>
        <v>-115.91</v>
      </c>
    </row>
    <row r="30" spans="1:19" s="8" customFormat="1" ht="12.75">
      <c r="A30" s="1">
        <f t="shared" si="0"/>
        <v>23</v>
      </c>
      <c r="B30" s="1">
        <v>308</v>
      </c>
      <c r="C30" s="2" t="str">
        <f>+VLOOKUP($B30,Gesamt!$A$5:$D$300,2,FALSE)</f>
        <v>Ricker</v>
      </c>
      <c r="D30" s="2" t="str">
        <f>+VLOOKUP($B30,Gesamt!$A$5:$D$300,3,FALSE)</f>
        <v>Oliver</v>
      </c>
      <c r="E30" s="1" t="str">
        <f>+VLOOKUP($B30,Gesamt!$A$5:$D$300,4,FALSE)</f>
        <v>Billerbeck</v>
      </c>
      <c r="F30" s="10">
        <f>+VLOOKUP($B30,Gesamt!$A$5:$F$300,5,FALSE)</f>
        <v>28.95</v>
      </c>
      <c r="G30" s="10">
        <f>+VLOOKUP($B30,Gesamt!$A$5:$G$300,6,FALSE)</f>
        <v>29.11</v>
      </c>
      <c r="H30" s="10">
        <f>+VLOOKUP($B30,Gesamt!$A$5:$H$300,7,FALSE)</f>
        <v>28.84</v>
      </c>
      <c r="I30" s="10">
        <f>+VLOOKUP($B30,Gesamt!$A$5:$I$300,8,FALSE)</f>
        <v>29.02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3"/>
        <v>115.92</v>
      </c>
      <c r="S30" s="8">
        <f t="shared" si="2"/>
        <v>-115.92</v>
      </c>
    </row>
    <row r="31" spans="1:19" s="8" customFormat="1" ht="12.75">
      <c r="A31" s="1">
        <f t="shared" si="0"/>
        <v>24</v>
      </c>
      <c r="B31" s="1">
        <v>344</v>
      </c>
      <c r="C31" s="2" t="str">
        <f>+VLOOKUP($B31,Gesamt!$A$5:$D$300,2,FALSE)</f>
        <v>Ricker</v>
      </c>
      <c r="D31" s="2" t="str">
        <f>+VLOOKUP($B31,Gesamt!$A$5:$D$300,3,FALSE)</f>
        <v>Jana-Lena</v>
      </c>
      <c r="E31" s="1" t="str">
        <f>+VLOOKUP($B31,Gesamt!$A$5:$D$300,4,FALSE)</f>
        <v>Billerbeck</v>
      </c>
      <c r="F31" s="10">
        <f>+VLOOKUP($B31,Gesamt!$A$5:$F$300,5,FALSE)</f>
        <v>28.9</v>
      </c>
      <c r="G31" s="10">
        <f>+VLOOKUP($B31,Gesamt!$A$5:$G$300,6,FALSE)</f>
        <v>29.23</v>
      </c>
      <c r="H31" s="10">
        <f>+VLOOKUP($B31,Gesamt!$A$5:$H$300,7,FALSE)</f>
        <v>28.84</v>
      </c>
      <c r="I31" s="10">
        <f>+VLOOKUP($B31,Gesamt!$A$5:$I$300,8,FALSE)</f>
        <v>29.02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3"/>
        <v>115.99</v>
      </c>
      <c r="S31" s="8">
        <f t="shared" si="2"/>
        <v>-115.99</v>
      </c>
    </row>
    <row r="32" spans="1:19" s="8" customFormat="1" ht="12.75">
      <c r="A32" s="1">
        <f t="shared" si="0"/>
        <v>25</v>
      </c>
      <c r="B32" s="1">
        <v>338</v>
      </c>
      <c r="C32" s="2" t="str">
        <f>+VLOOKUP($B32,Gesamt!$A$5:$D$300,2,FALSE)</f>
        <v>Kessling</v>
      </c>
      <c r="D32" s="2" t="str">
        <f>+VLOOKUP($B32,Gesamt!$A$5:$D$300,3,FALSE)</f>
        <v>Luca</v>
      </c>
      <c r="E32" s="1" t="str">
        <f>+VLOOKUP($B32,Gesamt!$A$5:$D$300,4,FALSE)</f>
        <v>Mettingen</v>
      </c>
      <c r="F32" s="10">
        <f>+VLOOKUP($B32,Gesamt!$A$5:$F$300,5,FALSE)</f>
        <v>29</v>
      </c>
      <c r="G32" s="10">
        <f>+VLOOKUP($B32,Gesamt!$A$5:$G$300,6,FALSE)</f>
        <v>29.07</v>
      </c>
      <c r="H32" s="10">
        <f>+VLOOKUP($B32,Gesamt!$A$5:$H$300,7,FALSE)</f>
        <v>28.79</v>
      </c>
      <c r="I32" s="10">
        <f>+VLOOKUP($B32,Gesamt!$A$5:$I$300,8,FALSE)</f>
        <v>29.14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3"/>
        <v>116</v>
      </c>
      <c r="S32" s="8">
        <f t="shared" si="2"/>
        <v>-116</v>
      </c>
    </row>
    <row r="33" spans="1:19" s="8" customFormat="1" ht="12.75">
      <c r="A33" s="1">
        <f t="shared" si="0"/>
        <v>26</v>
      </c>
      <c r="B33" s="1">
        <v>349</v>
      </c>
      <c r="C33" s="2" t="str">
        <f>+VLOOKUP($B33,Gesamt!$A$5:$D$300,2,FALSE)</f>
        <v>Sippekamp</v>
      </c>
      <c r="D33" s="2" t="str">
        <f>+VLOOKUP($B33,Gesamt!$A$5:$D$300,3,FALSE)</f>
        <v>Marco</v>
      </c>
      <c r="E33" s="1" t="str">
        <f>+VLOOKUP($B33,Gesamt!$A$5:$D$300,4,FALSE)</f>
        <v>Friedrichsfeld</v>
      </c>
      <c r="F33" s="10">
        <f>+VLOOKUP($B33,Gesamt!$A$5:$F$300,5,FALSE)</f>
        <v>29.05</v>
      </c>
      <c r="G33" s="10">
        <f>+VLOOKUP($B33,Gesamt!$A$5:$G$300,6,FALSE)</f>
        <v>29.16</v>
      </c>
      <c r="H33" s="10">
        <f>+VLOOKUP($B33,Gesamt!$A$5:$H$300,7,FALSE)</f>
        <v>28.81</v>
      </c>
      <c r="I33" s="10">
        <f>+VLOOKUP($B33,Gesamt!$A$5:$I$300,8,FALSE)</f>
        <v>29.14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3"/>
        <v>116.16</v>
      </c>
      <c r="S33" s="8">
        <f t="shared" si="2"/>
        <v>-116.16</v>
      </c>
    </row>
    <row r="34" spans="1:19" s="8" customFormat="1" ht="12.75">
      <c r="A34" s="1">
        <f t="shared" si="0"/>
        <v>27</v>
      </c>
      <c r="B34" s="1">
        <v>353</v>
      </c>
      <c r="C34" s="2" t="str">
        <f>+VLOOKUP($B34,Gesamt!$A$5:$D$300,2,FALSE)</f>
        <v>Komp</v>
      </c>
      <c r="D34" s="2" t="str">
        <f>+VLOOKUP($B34,Gesamt!$A$5:$D$300,3,FALSE)</f>
        <v>Daniel</v>
      </c>
      <c r="E34" s="1" t="str">
        <f>+VLOOKUP($B34,Gesamt!$A$5:$D$300,4,FALSE)</f>
        <v>Overath</v>
      </c>
      <c r="F34" s="10">
        <f>+VLOOKUP($B34,Gesamt!$A$5:$F$300,5,FALSE)</f>
        <v>29.25</v>
      </c>
      <c r="G34" s="10">
        <f>+VLOOKUP($B34,Gesamt!$A$5:$G$300,6,FALSE)</f>
        <v>28.95</v>
      </c>
      <c r="H34" s="10">
        <f>+VLOOKUP($B34,Gesamt!$A$5:$H$300,7,FALSE)</f>
        <v>29.1</v>
      </c>
      <c r="I34" s="10">
        <f>+VLOOKUP($B34,Gesamt!$A$5:$I$300,8,FALSE)</f>
        <v>28.89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3"/>
        <v>116.19</v>
      </c>
      <c r="S34" s="8">
        <f t="shared" si="2"/>
        <v>-116.19</v>
      </c>
    </row>
    <row r="35" spans="1:19" s="8" customFormat="1" ht="12.75">
      <c r="A35" s="1">
        <f t="shared" si="0"/>
        <v>28</v>
      </c>
      <c r="B35" s="1">
        <v>317</v>
      </c>
      <c r="C35" s="2" t="str">
        <f>+VLOOKUP($B35,Gesamt!$A$5:$D$300,2,FALSE)</f>
        <v>Näther</v>
      </c>
      <c r="D35" s="2" t="str">
        <f>+VLOOKUP($B35,Gesamt!$A$5:$D$300,3,FALSE)</f>
        <v>Jacqueline</v>
      </c>
      <c r="E35" s="1" t="str">
        <f>+VLOOKUP($B35,Gesamt!$A$5:$D$300,4,FALSE)</f>
        <v>Xanten</v>
      </c>
      <c r="F35" s="10">
        <f>+VLOOKUP($B35,Gesamt!$A$5:$F$300,5,FALSE)</f>
        <v>29.24</v>
      </c>
      <c r="G35" s="10">
        <f>+VLOOKUP($B35,Gesamt!$A$5:$G$300,6,FALSE)</f>
        <v>28.98</v>
      </c>
      <c r="H35" s="10">
        <f>+VLOOKUP($B35,Gesamt!$A$5:$H$300,7,FALSE)</f>
        <v>29.16</v>
      </c>
      <c r="I35" s="10">
        <f>+VLOOKUP($B35,Gesamt!$A$5:$I$300,8,FALSE)</f>
        <v>28.97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3"/>
        <v>116.35</v>
      </c>
      <c r="S35" s="8">
        <f t="shared" si="2"/>
        <v>-116.35</v>
      </c>
    </row>
    <row r="36" spans="1:19" s="8" customFormat="1" ht="12.75">
      <c r="A36" s="1">
        <f t="shared" si="0"/>
        <v>28</v>
      </c>
      <c r="B36" s="1">
        <v>314</v>
      </c>
      <c r="C36" s="2" t="str">
        <f>+VLOOKUP($B36,Gesamt!$A$5:$D$300,2,FALSE)</f>
        <v>Brüggemann</v>
      </c>
      <c r="D36" s="2" t="str">
        <f>+VLOOKUP($B36,Gesamt!$A$5:$D$300,3,FALSE)</f>
        <v>Jenny</v>
      </c>
      <c r="E36" s="1" t="str">
        <f>+VLOOKUP($B36,Gesamt!$A$5:$D$300,4,FALSE)</f>
        <v>Havixbeck</v>
      </c>
      <c r="F36" s="10">
        <f>+VLOOKUP($B36,Gesamt!$A$5:$F$300,5,FALSE)</f>
        <v>29.22</v>
      </c>
      <c r="G36" s="10">
        <f>+VLOOKUP($B36,Gesamt!$A$5:$G$300,6,FALSE)</f>
        <v>29.05</v>
      </c>
      <c r="H36" s="10">
        <f>+VLOOKUP($B36,Gesamt!$A$5:$H$300,7,FALSE)</f>
        <v>29.14</v>
      </c>
      <c r="I36" s="10">
        <f>+VLOOKUP($B36,Gesamt!$A$5:$I$300,8,FALSE)</f>
        <v>28.94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3"/>
        <v>116.35</v>
      </c>
      <c r="S36" s="8">
        <f t="shared" si="2"/>
        <v>-116.35</v>
      </c>
    </row>
    <row r="37" spans="1:19" s="8" customFormat="1" ht="12.75">
      <c r="A37" s="1">
        <f t="shared" si="0"/>
        <v>30</v>
      </c>
      <c r="B37" s="1">
        <v>358</v>
      </c>
      <c r="C37" s="2" t="str">
        <f>+VLOOKUP($B37,Gesamt!$A$5:$D$300,2,FALSE)</f>
        <v>Potthoff</v>
      </c>
      <c r="D37" s="2" t="str">
        <f>+VLOOKUP($B37,Gesamt!$A$5:$D$300,3,FALSE)</f>
        <v>Monik</v>
      </c>
      <c r="E37" s="1" t="str">
        <f>+VLOOKUP($B37,Gesamt!$A$5:$D$300,4,FALSE)</f>
        <v>Mettingen</v>
      </c>
      <c r="F37" s="10">
        <f>+VLOOKUP($B37,Gesamt!$A$5:$F$300,5,FALSE)</f>
        <v>29.2</v>
      </c>
      <c r="G37" s="10">
        <f>+VLOOKUP($B37,Gesamt!$A$5:$G$300,6,FALSE)</f>
        <v>29.29</v>
      </c>
      <c r="H37" s="10">
        <f>+VLOOKUP($B37,Gesamt!$A$5:$H$300,7,FALSE)</f>
        <v>29.08</v>
      </c>
      <c r="I37" s="10">
        <f>+VLOOKUP($B37,Gesamt!$A$5:$I$300,8,FALSE)</f>
        <v>29.22</v>
      </c>
      <c r="J37" s="10">
        <f>+VLOOKUP($B37,Gesamt!$A$5:$Q$300,9,FALSE)</f>
        <v>0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3"/>
        <v>116.79</v>
      </c>
      <c r="S37" s="8">
        <f t="shared" si="2"/>
        <v>-116.79</v>
      </c>
    </row>
    <row r="38" spans="1:19" s="8" customFormat="1" ht="12.75">
      <c r="A38" s="1">
        <f t="shared" si="0"/>
        <v>31</v>
      </c>
      <c r="B38" s="1">
        <v>339</v>
      </c>
      <c r="C38" s="2" t="str">
        <f>+VLOOKUP($B38,Gesamt!$A$5:$D$300,2,FALSE)</f>
        <v>Bökamp</v>
      </c>
      <c r="D38" s="2" t="str">
        <f>+VLOOKUP($B38,Gesamt!$A$5:$D$300,3,FALSE)</f>
        <v>Niklas</v>
      </c>
      <c r="E38" s="1" t="str">
        <f>+VLOOKUP($B38,Gesamt!$A$5:$D$300,4,FALSE)</f>
        <v>Stromberg</v>
      </c>
      <c r="F38" s="10">
        <f>+VLOOKUP($B38,Gesamt!$A$5:$F$300,5,FALSE)</f>
        <v>29.4</v>
      </c>
      <c r="G38" s="10">
        <f>+VLOOKUP($B38,Gesamt!$A$5:$G$300,6,FALSE)</f>
        <v>29.63</v>
      </c>
      <c r="H38" s="10">
        <f>+VLOOKUP($B38,Gesamt!$A$5:$H$300,7,FALSE)</f>
        <v>29.27</v>
      </c>
      <c r="I38" s="10">
        <f>+VLOOKUP($B38,Gesamt!$A$5:$I$300,8,FALSE)</f>
        <v>29.58</v>
      </c>
      <c r="J38" s="10">
        <f>+VLOOKUP($B38,Gesamt!$A$5:$Q$300,9,FALSE)</f>
        <v>0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>(F38*$F$4+G38*$G$4+H38*$H$4+I38*$I$4+J38*$J$4+K38*$K$4+L38*$F$4+M38*$G$4+N38*$H$4+O38*$I$4+P38*$J$4+Q38*$K$4)</f>
        <v>117.88</v>
      </c>
      <c r="S38" s="8">
        <f>IF(R38&gt;0,R38*-1,-1000)</f>
        <v>-117.88</v>
      </c>
    </row>
    <row r="39" spans="1:18" s="8" customFormat="1" ht="12.75">
      <c r="A39" s="1"/>
      <c r="B39" s="1"/>
      <c r="C39" s="2"/>
      <c r="D39" s="2"/>
      <c r="E39" s="1"/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</row>
    <row r="40" spans="1:18" s="8" customFormat="1" ht="12.75">
      <c r="A40" s="1"/>
      <c r="B40" s="1"/>
      <c r="C40" s="2"/>
      <c r="D40" s="2"/>
      <c r="E40" s="1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</row>
    <row r="41" spans="1:18" s="8" customFormat="1" ht="12.75">
      <c r="A41" s="1"/>
      <c r="B41" s="1"/>
      <c r="C41" s="2"/>
      <c r="D41" s="2"/>
      <c r="E41" s="1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</row>
    <row r="42" spans="1:18" s="8" customFormat="1" ht="12.75">
      <c r="A42" s="1"/>
      <c r="B42" s="1"/>
      <c r="C42" s="2"/>
      <c r="D42" s="2"/>
      <c r="E42" s="1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</row>
    <row r="43" spans="1:18" s="8" customFormat="1" ht="12.75">
      <c r="A43" s="1"/>
      <c r="B43" s="1"/>
      <c r="C43" s="2"/>
      <c r="D43" s="2"/>
      <c r="E43" s="1"/>
      <c r="F43" s="10"/>
      <c r="G43" s="10"/>
      <c r="H43" s="10"/>
      <c r="I43" s="10"/>
      <c r="J43" s="10"/>
      <c r="K43" s="10"/>
      <c r="L43" s="10"/>
      <c r="M43" s="10"/>
      <c r="N43" s="10"/>
      <c r="O43" s="10"/>
      <c r="P43" s="10"/>
      <c r="Q43" s="10"/>
      <c r="R43" s="10"/>
    </row>
    <row r="44" spans="1:18" s="8" customFormat="1" ht="12.75">
      <c r="A44" s="1"/>
      <c r="B44" s="1"/>
      <c r="C44" s="2"/>
      <c r="D44" s="2"/>
      <c r="E44" s="1"/>
      <c r="F44" s="10"/>
      <c r="G44" s="10"/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</row>
    <row r="45" spans="1:18" s="8" customFormat="1" ht="12.75">
      <c r="A45" s="1"/>
      <c r="B45" s="1"/>
      <c r="C45" s="2"/>
      <c r="D45" s="2"/>
      <c r="E45" s="1"/>
      <c r="F45" s="10"/>
      <c r="G45" s="10"/>
      <c r="H45" s="10"/>
      <c r="I45" s="10"/>
      <c r="J45" s="10"/>
      <c r="K45" s="10"/>
      <c r="L45" s="10"/>
      <c r="M45" s="10"/>
      <c r="N45" s="10"/>
      <c r="O45" s="10"/>
      <c r="P45" s="10"/>
      <c r="Q45" s="10"/>
      <c r="R45" s="10"/>
    </row>
    <row r="46" spans="1:18" s="8" customFormat="1" ht="12.75">
      <c r="A46" s="1"/>
      <c r="B46" s="1"/>
      <c r="C46" s="2"/>
      <c r="D46" s="2"/>
      <c r="E46" s="1"/>
      <c r="F46" s="10"/>
      <c r="G46" s="10"/>
      <c r="H46" s="10"/>
      <c r="I46" s="10"/>
      <c r="J46" s="10"/>
      <c r="K46" s="10"/>
      <c r="L46" s="10"/>
      <c r="M46" s="10"/>
      <c r="N46" s="10"/>
      <c r="O46" s="10"/>
      <c r="P46" s="10"/>
      <c r="Q46" s="10"/>
      <c r="R46" s="10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6"/>
  <dimension ref="A3:U50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 aca="true" t="shared" si="0" ref="F5:K5">MIN(F8:F21)</f>
        <v>28.89</v>
      </c>
      <c r="G5" s="10">
        <f t="shared" si="0"/>
        <v>28.74</v>
      </c>
      <c r="H5" s="10">
        <f t="shared" si="0"/>
        <v>28.86</v>
      </c>
      <c r="I5" s="10">
        <f t="shared" si="0"/>
        <v>28.75</v>
      </c>
      <c r="J5" s="10">
        <f t="shared" si="0"/>
        <v>0</v>
      </c>
      <c r="K5" s="10">
        <f t="shared" si="0"/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1" ref="A8:A19">IF(R8&gt;0,RANK(S8,S$1:S$65536),0)</f>
        <v>1</v>
      </c>
      <c r="B8" s="1">
        <v>514</v>
      </c>
      <c r="C8" s="2" t="str">
        <f>+VLOOKUP($B8,Gesamt!$A$5:$D$300,2,FALSE)</f>
        <v>Förster</v>
      </c>
      <c r="D8" s="2" t="str">
        <f>+VLOOKUP($B8,Gesamt!$A$5:$D$300,3,FALSE)</f>
        <v>Lars</v>
      </c>
      <c r="E8" s="1" t="str">
        <f>+VLOOKUP($B8,Gesamt!$A$5:$D$300,4,FALSE)</f>
        <v>Simmerath</v>
      </c>
      <c r="F8" s="10">
        <f>+VLOOKUP($B8,Gesamt!$A$5:$F$300,5,FALSE)</f>
        <v>29.14</v>
      </c>
      <c r="G8" s="10">
        <f>+VLOOKUP($B8,Gesamt!$A$5:$G$300,6,FALSE)</f>
        <v>28.74</v>
      </c>
      <c r="H8" s="10">
        <f>+VLOOKUP($B8,Gesamt!$A$5:$H$300,7,FALSE)</f>
        <v>29.08</v>
      </c>
      <c r="I8" s="10">
        <f>+VLOOKUP($B8,Gesamt!$A$5:$I$300,8,FALSE)</f>
        <v>28.76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2" ref="R8:R13">(F8*$F$4+G8*$G$4+H8*$H$4+I8*$I$4+J8*$J$4+K8*$K$4+L8*$F$4+M8*$G$4+N8*$H$4+O8*$I$4+P8*$J$4+Q8*$K$4)</f>
        <v>115.72</v>
      </c>
      <c r="S8" s="8">
        <f aca="true" t="shared" si="3" ref="S8:S13">IF(R8&gt;0,R8*-1,-1000)</f>
        <v>-115.72</v>
      </c>
    </row>
    <row r="9" spans="1:19" ht="12.75">
      <c r="A9" s="1">
        <f t="shared" si="1"/>
        <v>2</v>
      </c>
      <c r="B9" s="1">
        <v>504</v>
      </c>
      <c r="C9" s="2" t="str">
        <f>+VLOOKUP($B9,Gesamt!$A$5:$D$300,2,FALSE)</f>
        <v>Jost</v>
      </c>
      <c r="D9" s="2" t="str">
        <f>+VLOOKUP($B9,Gesamt!$A$5:$D$300,3,FALSE)</f>
        <v>Marcel</v>
      </c>
      <c r="E9" s="1" t="str">
        <f>+VLOOKUP($B9,Gesamt!$A$5:$D$300,4,FALSE)</f>
        <v>Kerpen</v>
      </c>
      <c r="F9" s="10">
        <f>+VLOOKUP($B9,Gesamt!$A$5:$F$300,5,FALSE)</f>
        <v>29.1</v>
      </c>
      <c r="G9" s="10">
        <f>+VLOOKUP($B9,Gesamt!$A$5:$G$300,6,FALSE)</f>
        <v>28.86</v>
      </c>
      <c r="H9" s="10">
        <f>+VLOOKUP($B9,Gesamt!$A$5:$H$300,7,FALSE)</f>
        <v>29.03</v>
      </c>
      <c r="I9" s="10">
        <f>+VLOOKUP($B9,Gesamt!$A$5:$I$300,8,FALSE)</f>
        <v>28.75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2"/>
        <v>115.74</v>
      </c>
      <c r="S9" s="8">
        <f t="shared" si="3"/>
        <v>-115.74</v>
      </c>
    </row>
    <row r="10" spans="1:19" ht="12.75">
      <c r="A10" s="1">
        <f t="shared" si="1"/>
        <v>3</v>
      </c>
      <c r="B10" s="1">
        <v>519</v>
      </c>
      <c r="C10" s="2" t="str">
        <f>+VLOOKUP($B10,Gesamt!$A$5:$D$300,2,FALSE)</f>
        <v>Stagge</v>
      </c>
      <c r="D10" s="2" t="str">
        <f>+VLOOKUP($B10,Gesamt!$A$5:$D$300,3,FALSE)</f>
        <v>Jonas</v>
      </c>
      <c r="E10" s="1" t="str">
        <f>+VLOOKUP($B10,Gesamt!$A$5:$D$300,4,FALSE)</f>
        <v>Rheine</v>
      </c>
      <c r="F10" s="10">
        <f>+VLOOKUP($B10,Gesamt!$A$5:$F$300,5,FALSE)</f>
        <v>29.16</v>
      </c>
      <c r="G10" s="10">
        <f>+VLOOKUP($B10,Gesamt!$A$5:$G$300,6,FALSE)</f>
        <v>28.85</v>
      </c>
      <c r="H10" s="10">
        <f>+VLOOKUP($B10,Gesamt!$A$5:$H$300,7,FALSE)</f>
        <v>29</v>
      </c>
      <c r="I10" s="10">
        <f>+VLOOKUP($B10,Gesamt!$A$5:$I$300,8,FALSE)</f>
        <v>28.82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2"/>
        <v>115.83</v>
      </c>
      <c r="S10" s="8">
        <f t="shared" si="3"/>
        <v>-115.83</v>
      </c>
    </row>
    <row r="11" spans="1:19" ht="12.75">
      <c r="A11" s="1">
        <f t="shared" si="1"/>
        <v>4</v>
      </c>
      <c r="B11" s="1">
        <v>508</v>
      </c>
      <c r="C11" s="2" t="str">
        <f>+VLOOKUP($B11,Gesamt!$A$5:$D$300,2,FALSE)</f>
        <v>Voß</v>
      </c>
      <c r="D11" s="2" t="str">
        <f>+VLOOKUP($B11,Gesamt!$A$5:$D$300,3,FALSE)</f>
        <v>Marie-Charlotte</v>
      </c>
      <c r="E11" s="1" t="str">
        <f>+VLOOKUP($B11,Gesamt!$A$5:$D$300,4,FALSE)</f>
        <v>Bergkamen</v>
      </c>
      <c r="F11" s="10">
        <f>+VLOOKUP($B11,Gesamt!$A$5:$F$300,5,FALSE)</f>
        <v>28.89</v>
      </c>
      <c r="G11" s="10">
        <f>+VLOOKUP($B11,Gesamt!$A$5:$G$300,6,FALSE)</f>
        <v>29.11</v>
      </c>
      <c r="H11" s="10">
        <f>+VLOOKUP($B11,Gesamt!$A$5:$H$300,7,FALSE)</f>
        <v>28.86</v>
      </c>
      <c r="I11" s="10">
        <f>+VLOOKUP($B11,Gesamt!$A$5:$I$300,8,FALSE)</f>
        <v>29.08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2"/>
        <v>115.94</v>
      </c>
      <c r="S11" s="8">
        <f t="shared" si="3"/>
        <v>-115.94</v>
      </c>
    </row>
    <row r="12" spans="1:19" ht="12.75">
      <c r="A12" s="1">
        <f t="shared" si="1"/>
        <v>5</v>
      </c>
      <c r="B12" s="1">
        <v>502</v>
      </c>
      <c r="C12" s="2" t="str">
        <f>+VLOOKUP($B12,Gesamt!$A$5:$D$300,2,FALSE)</f>
        <v>Ricker</v>
      </c>
      <c r="D12" s="2" t="str">
        <f>+VLOOKUP($B12,Gesamt!$A$5:$D$300,3,FALSE)</f>
        <v>Denise</v>
      </c>
      <c r="E12" s="1" t="str">
        <f>+VLOOKUP($B12,Gesamt!$A$5:$D$300,4,FALSE)</f>
        <v>Billerbeck</v>
      </c>
      <c r="F12" s="10">
        <f>+VLOOKUP($B12,Gesamt!$A$5:$F$300,5,FALSE)</f>
        <v>29.25</v>
      </c>
      <c r="G12" s="10">
        <f>+VLOOKUP($B12,Gesamt!$A$5:$G$300,6,FALSE)</f>
        <v>28.9</v>
      </c>
      <c r="H12" s="10">
        <f>+VLOOKUP($B12,Gesamt!$A$5:$H$300,7,FALSE)</f>
        <v>29.19</v>
      </c>
      <c r="I12" s="10">
        <f>+VLOOKUP($B12,Gesamt!$A$5:$I$300,8,FALSE)</f>
        <v>28.84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2"/>
        <v>116.18</v>
      </c>
      <c r="S12" s="8">
        <f t="shared" si="3"/>
        <v>-116.18</v>
      </c>
    </row>
    <row r="13" spans="1:19" ht="12.75">
      <c r="A13" s="1">
        <f t="shared" si="1"/>
        <v>6</v>
      </c>
      <c r="B13" s="1">
        <v>521</v>
      </c>
      <c r="C13" s="2" t="str">
        <f>+VLOOKUP($B13,Gesamt!$A$5:$D$300,2,FALSE)</f>
        <v>Kessling</v>
      </c>
      <c r="D13" s="2" t="str">
        <f>+VLOOKUP($B13,Gesamt!$A$5:$D$300,3,FALSE)</f>
        <v>Marvin</v>
      </c>
      <c r="E13" s="1" t="str">
        <f>+VLOOKUP($B13,Gesamt!$A$5:$D$300,4,FALSE)</f>
        <v>Mettingen</v>
      </c>
      <c r="F13" s="10">
        <f>+VLOOKUP($B13,Gesamt!$A$5:$F$300,5,FALSE)</f>
        <v>29.06</v>
      </c>
      <c r="G13" s="10">
        <f>+VLOOKUP($B13,Gesamt!$A$5:$G$300,6,FALSE)</f>
        <v>29.2</v>
      </c>
      <c r="H13" s="10">
        <f>+VLOOKUP($B13,Gesamt!$A$5:$H$300,7,FALSE)</f>
        <v>28.95</v>
      </c>
      <c r="I13" s="10">
        <f>+VLOOKUP($B13,Gesamt!$A$5:$I$300,8,FALSE)</f>
        <v>29.12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2"/>
        <v>116.33</v>
      </c>
      <c r="S13" s="8">
        <f t="shared" si="3"/>
        <v>-116.33</v>
      </c>
    </row>
    <row r="14" spans="1:19" ht="12.75">
      <c r="A14" s="1">
        <f t="shared" si="1"/>
        <v>7</v>
      </c>
      <c r="B14" s="1">
        <v>516</v>
      </c>
      <c r="C14" s="2" t="str">
        <f>+VLOOKUP($B14,Gesamt!$A$5:$D$300,2,FALSE)</f>
        <v>Isaac</v>
      </c>
      <c r="D14" s="2" t="str">
        <f>+VLOOKUP($B14,Gesamt!$A$5:$D$300,3,FALSE)</f>
        <v>Marvin</v>
      </c>
      <c r="E14" s="1" t="str">
        <f>+VLOOKUP($B14,Gesamt!$A$5:$D$300,4,FALSE)</f>
        <v>Simmerath</v>
      </c>
      <c r="F14" s="10">
        <f>+VLOOKUP($B14,Gesamt!$A$5:$F$300,5,FALSE)</f>
        <v>29.21</v>
      </c>
      <c r="G14" s="10">
        <f>+VLOOKUP($B14,Gesamt!$A$5:$G$300,6,FALSE)</f>
        <v>29.19</v>
      </c>
      <c r="H14" s="10">
        <f>+VLOOKUP($B14,Gesamt!$A$5:$H$300,7,FALSE)</f>
        <v>29.09</v>
      </c>
      <c r="I14" s="10">
        <f>+VLOOKUP($B14,Gesamt!$A$5:$I$300,8,FALSE)</f>
        <v>28.87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aca="true" t="shared" si="4" ref="R14:R19">(F14*$F$4+G14*$G$4+H14*$H$4+I14*$I$4+J14*$J$4+K14*$K$4+L14*$F$4+M14*$G$4+N14*$H$4+O14*$I$4+P14*$J$4+Q14*$K$4)</f>
        <v>116.36</v>
      </c>
      <c r="S14" s="8">
        <f aca="true" t="shared" si="5" ref="S14:S19">IF(R14&gt;0,R14*-1,-1000)</f>
        <v>-116.36</v>
      </c>
    </row>
    <row r="15" spans="1:19" ht="12.75">
      <c r="A15" s="1">
        <f t="shared" si="1"/>
        <v>8</v>
      </c>
      <c r="B15" s="1">
        <v>518</v>
      </c>
      <c r="C15" s="2" t="str">
        <f>+VLOOKUP($B15,Gesamt!$A$5:$D$300,2,FALSE)</f>
        <v>Lorenz</v>
      </c>
      <c r="D15" s="2" t="str">
        <f>+VLOOKUP($B15,Gesamt!$A$5:$D$300,3,FALSE)</f>
        <v>Lukas</v>
      </c>
      <c r="E15" s="1" t="str">
        <f>+VLOOKUP($B15,Gesamt!$A$5:$D$300,4,FALSE)</f>
        <v>Overath</v>
      </c>
      <c r="F15" s="10">
        <f>+VLOOKUP($B15,Gesamt!$A$5:$F$300,5,FALSE)</f>
        <v>29.04</v>
      </c>
      <c r="G15" s="10">
        <f>+VLOOKUP($B15,Gesamt!$A$5:$G$300,6,FALSE)</f>
        <v>29.24</v>
      </c>
      <c r="H15" s="10">
        <f>+VLOOKUP($B15,Gesamt!$A$5:$H$300,7,FALSE)</f>
        <v>28.93</v>
      </c>
      <c r="I15" s="10">
        <f>+VLOOKUP($B15,Gesamt!$A$5:$I$300,8,FALSE)</f>
        <v>29.16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4"/>
        <v>116.37</v>
      </c>
      <c r="S15" s="8">
        <f t="shared" si="5"/>
        <v>-116.37</v>
      </c>
    </row>
    <row r="16" spans="1:19" ht="12.75">
      <c r="A16" s="1">
        <f t="shared" si="1"/>
        <v>9</v>
      </c>
      <c r="B16" s="1">
        <v>515</v>
      </c>
      <c r="C16" s="2" t="str">
        <f>+VLOOKUP($B16,Gesamt!$A$5:$D$300,2,FALSE)</f>
        <v>Meyer</v>
      </c>
      <c r="D16" s="2" t="str">
        <f>+VLOOKUP($B16,Gesamt!$A$5:$D$300,3,FALSE)</f>
        <v>Patrick</v>
      </c>
      <c r="E16" s="1" t="str">
        <f>+VLOOKUP($B16,Gesamt!$A$5:$D$300,4,FALSE)</f>
        <v>Simmerath</v>
      </c>
      <c r="F16" s="10">
        <f>+VLOOKUP($B16,Gesamt!$A$5:$F$300,5,FALSE)</f>
        <v>29.19</v>
      </c>
      <c r="G16" s="10">
        <f>+VLOOKUP($B16,Gesamt!$A$5:$G$300,6,FALSE)</f>
        <v>29.06</v>
      </c>
      <c r="H16" s="10">
        <f>+VLOOKUP($B16,Gesamt!$A$5:$H$300,7,FALSE)</f>
        <v>29.03</v>
      </c>
      <c r="I16" s="10">
        <f>+VLOOKUP($B16,Gesamt!$A$5:$I$300,8,FALSE)</f>
        <v>29.12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4"/>
        <v>116.4</v>
      </c>
      <c r="S16" s="8">
        <f t="shared" si="5"/>
        <v>-116.4</v>
      </c>
    </row>
    <row r="17" spans="1:19" ht="12.75">
      <c r="A17" s="1">
        <f t="shared" si="1"/>
        <v>10</v>
      </c>
      <c r="B17" s="1">
        <v>509</v>
      </c>
      <c r="C17" s="2" t="str">
        <f>+VLOOKUP($B17,Gesamt!$A$5:$D$300,2,FALSE)</f>
        <v>Wetter</v>
      </c>
      <c r="D17" s="2" t="str">
        <f>+VLOOKUP($B17,Gesamt!$A$5:$D$300,3,FALSE)</f>
        <v>Sebastian</v>
      </c>
      <c r="E17" s="1" t="str">
        <f>+VLOOKUP($B17,Gesamt!$A$5:$D$300,4,FALSE)</f>
        <v>Billerbeck</v>
      </c>
      <c r="F17" s="10">
        <f>+VLOOKUP($B17,Gesamt!$A$5:$F$300,5,FALSE)</f>
        <v>29.34</v>
      </c>
      <c r="G17" s="10">
        <f>+VLOOKUP($B17,Gesamt!$A$5:$G$300,6,FALSE)</f>
        <v>29.06</v>
      </c>
      <c r="H17" s="10">
        <f>+VLOOKUP($B17,Gesamt!$A$5:$H$300,7,FALSE)</f>
        <v>29.21</v>
      </c>
      <c r="I17" s="10">
        <f>+VLOOKUP($B17,Gesamt!$A$5:$I$300,8,FALSE)</f>
        <v>28.94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4"/>
        <v>116.55</v>
      </c>
      <c r="S17" s="8">
        <f t="shared" si="5"/>
        <v>-116.55</v>
      </c>
    </row>
    <row r="18" spans="1:19" ht="12.75">
      <c r="A18" s="1">
        <f t="shared" si="1"/>
        <v>11</v>
      </c>
      <c r="B18" s="1">
        <v>510</v>
      </c>
      <c r="C18" s="2" t="str">
        <f>+VLOOKUP($B18,Gesamt!$A$5:$D$300,2,FALSE)</f>
        <v>Kelch</v>
      </c>
      <c r="D18" s="2" t="str">
        <f>+VLOOKUP($B18,Gesamt!$A$5:$D$300,3,FALSE)</f>
        <v>Ricarda</v>
      </c>
      <c r="E18" s="1" t="str">
        <f>+VLOOKUP($B18,Gesamt!$A$5:$D$300,4,FALSE)</f>
        <v>Bergkamen</v>
      </c>
      <c r="F18" s="10">
        <f>+VLOOKUP($B18,Gesamt!$A$5:$F$300,5,FALSE)</f>
        <v>29.16</v>
      </c>
      <c r="G18" s="10">
        <f>+VLOOKUP($B18,Gesamt!$A$5:$G$300,6,FALSE)</f>
        <v>29.31</v>
      </c>
      <c r="H18" s="10">
        <f>+VLOOKUP($B18,Gesamt!$A$5:$H$300,7,FALSE)</f>
        <v>29.07</v>
      </c>
      <c r="I18" s="10">
        <f>+VLOOKUP($B18,Gesamt!$A$5:$I$300,8,FALSE)</f>
        <v>29.24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4"/>
        <v>116.78</v>
      </c>
      <c r="S18" s="8">
        <f t="shared" si="5"/>
        <v>-116.78</v>
      </c>
    </row>
    <row r="19" spans="1:19" ht="12.75">
      <c r="A19" s="1">
        <f t="shared" si="1"/>
        <v>12</v>
      </c>
      <c r="B19" s="1">
        <v>503</v>
      </c>
      <c r="C19" s="2" t="str">
        <f>+VLOOKUP($B19,Gesamt!$A$5:$D$300,2,FALSE)</f>
        <v>Bloch</v>
      </c>
      <c r="D19" s="2" t="str">
        <f>+VLOOKUP($B19,Gesamt!$A$5:$D$300,3,FALSE)</f>
        <v>Christin</v>
      </c>
      <c r="E19" s="1" t="str">
        <f>+VLOOKUP($B19,Gesamt!$A$5:$D$300,4,FALSE)</f>
        <v>Friedrichsfeld</v>
      </c>
      <c r="F19" s="10">
        <f>+VLOOKUP($B19,Gesamt!$A$5:$F$300,5,FALSE)</f>
        <v>29.4</v>
      </c>
      <c r="G19" s="10">
        <f>+VLOOKUP($B19,Gesamt!$A$5:$G$300,6,FALSE)</f>
        <v>29.46</v>
      </c>
      <c r="H19" s="10">
        <f>+VLOOKUP($B19,Gesamt!$A$5:$H$300,7,FALSE)</f>
        <v>29.28</v>
      </c>
      <c r="I19" s="10">
        <f>+VLOOKUP($B19,Gesamt!$A$5:$I$300,8,FALSE)</f>
        <v>29.46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4"/>
        <v>117.6</v>
      </c>
      <c r="S19" s="8">
        <f t="shared" si="5"/>
        <v>-117.6</v>
      </c>
    </row>
    <row r="20" ht="12.75">
      <c r="A20" s="1"/>
    </row>
    <row r="21" ht="12.75">
      <c r="A21" s="1"/>
    </row>
    <row r="22" ht="12.75">
      <c r="A22" s="1"/>
    </row>
    <row r="23" ht="12.75">
      <c r="A23" s="1"/>
    </row>
    <row r="24" ht="12.75">
      <c r="A24" s="1"/>
    </row>
    <row r="25" ht="12.75">
      <c r="A25" s="1"/>
    </row>
    <row r="26" ht="12.75">
      <c r="A26" s="1"/>
    </row>
    <row r="27" ht="12.75">
      <c r="A27" s="1"/>
    </row>
    <row r="28" ht="12.75">
      <c r="A28" s="1"/>
    </row>
    <row r="29" ht="12.75">
      <c r="A29" s="1"/>
    </row>
    <row r="30" ht="12.75">
      <c r="A30" s="1"/>
    </row>
    <row r="31" ht="12.75">
      <c r="A31" s="1"/>
    </row>
    <row r="32" ht="12.75">
      <c r="A32" s="1"/>
    </row>
    <row r="33" ht="12.75">
      <c r="A33" s="1"/>
    </row>
    <row r="34" ht="12.75">
      <c r="A34" s="1"/>
    </row>
    <row r="35" ht="12.75">
      <c r="A35" s="1"/>
    </row>
    <row r="36" ht="12.75">
      <c r="A36" s="1"/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13"/>
  <dimension ref="A3:U50"/>
  <sheetViews>
    <sheetView zoomScale="95" zoomScaleNormal="95" zoomScalePageLayoutView="0" workbookViewId="0" topLeftCell="A1">
      <pane ySplit="7" topLeftCell="A9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>MIN(F8:F27)</f>
        <v>29.86</v>
      </c>
      <c r="G5" s="10">
        <f>MIN(G8:G27)</f>
        <v>29.83</v>
      </c>
      <c r="H5" s="10">
        <f>MIN(H8:H27)</f>
        <v>29.77</v>
      </c>
      <c r="I5" s="10">
        <f>MIN(I8:I27)</f>
        <v>29.65</v>
      </c>
      <c r="J5" s="10">
        <f>MIN(J8:J27)</f>
        <v>0</v>
      </c>
      <c r="K5" s="10">
        <f>MIN(K8:K21)</f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0" ref="A8:A36">IF(R8&gt;0,RANK(S8,S$1:S$65536),0)</f>
        <v>1</v>
      </c>
      <c r="B8" s="1">
        <v>103</v>
      </c>
      <c r="C8" s="2" t="str">
        <f>+VLOOKUP($B8,Gesamt!$A$5:$D$300,2,FALSE)</f>
        <v>Neuhaus</v>
      </c>
      <c r="D8" s="2" t="str">
        <f>+VLOOKUP($B8,Gesamt!$A$5:$D$300,3,FALSE)</f>
        <v>Robin</v>
      </c>
      <c r="E8" s="1" t="str">
        <f>+VLOOKUP($B8,Gesamt!$A$5:$D$300,4,FALSE)</f>
        <v>Mettingen</v>
      </c>
      <c r="F8" s="10">
        <f>+VLOOKUP($B8,Gesamt!$A$5:$F$300,5,FALSE)</f>
        <v>30.03</v>
      </c>
      <c r="G8" s="10">
        <f>+VLOOKUP($B8,Gesamt!$A$5:$G$300,6,FALSE)</f>
        <v>29.83</v>
      </c>
      <c r="H8" s="10">
        <f>+VLOOKUP($B8,Gesamt!$A$5:$H$300,7,FALSE)</f>
        <v>30.12</v>
      </c>
      <c r="I8" s="10">
        <f>+VLOOKUP($B8,Gesamt!$A$5:$I$300,8,FALSE)</f>
        <v>29.65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7">(F8*$F$4+G8*$G$4+H8*$H$4+I8*$I$4+J8*$J$4+K8*$K$4+L8*$F$4+M8*$G$4+N8*$H$4+O8*$I$4+P8*$J$4+Q8*$K$4)</f>
        <v>119.63</v>
      </c>
      <c r="S8" s="8">
        <f aca="true" t="shared" si="2" ref="S8:S27">IF(R8&gt;0,R8*-1,-1000)</f>
        <v>-119.63</v>
      </c>
    </row>
    <row r="9" spans="1:19" ht="12.75">
      <c r="A9" s="1">
        <f t="shared" si="0"/>
        <v>2</v>
      </c>
      <c r="B9" s="1">
        <v>128</v>
      </c>
      <c r="C9" s="2" t="str">
        <f>+VLOOKUP($B9,Gesamt!$A$5:$D$300,2,FALSE)</f>
        <v>Sonneborn</v>
      </c>
      <c r="D9" s="2" t="str">
        <f>+VLOOKUP($B9,Gesamt!$A$5:$D$300,3,FALSE)</f>
        <v>Ina</v>
      </c>
      <c r="E9" s="1" t="str">
        <f>+VLOOKUP($B9,Gesamt!$A$5:$D$300,4,FALSE)</f>
        <v>Stromberg</v>
      </c>
      <c r="F9" s="10">
        <f>+VLOOKUP($B9,Gesamt!$A$5:$F$300,5,FALSE)</f>
        <v>29.86</v>
      </c>
      <c r="G9" s="10">
        <f>+VLOOKUP($B9,Gesamt!$A$5:$G$300,6,FALSE)</f>
        <v>30.06</v>
      </c>
      <c r="H9" s="10">
        <f>+VLOOKUP($B9,Gesamt!$A$5:$H$300,7,FALSE)</f>
        <v>29.77</v>
      </c>
      <c r="I9" s="10">
        <f>+VLOOKUP($B9,Gesamt!$A$5:$I$300,8,FALSE)</f>
        <v>30.02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119.71</v>
      </c>
      <c r="S9" s="8">
        <f t="shared" si="2"/>
        <v>-119.71</v>
      </c>
    </row>
    <row r="10" spans="1:19" ht="12.75">
      <c r="A10" s="1">
        <f t="shared" si="0"/>
        <v>3</v>
      </c>
      <c r="B10" s="1">
        <v>101</v>
      </c>
      <c r="C10" s="2" t="str">
        <f>+VLOOKUP($B10,Gesamt!$A$5:$D$300,2,FALSE)</f>
        <v>Nickel</v>
      </c>
      <c r="D10" s="2" t="str">
        <f>+VLOOKUP($B10,Gesamt!$A$5:$D$300,3,FALSE)</f>
        <v>Philipp</v>
      </c>
      <c r="E10" s="1" t="str">
        <f>+VLOOKUP($B10,Gesamt!$A$5:$D$300,4,FALSE)</f>
        <v>Kerpen</v>
      </c>
      <c r="F10" s="10">
        <f>+VLOOKUP($B10,Gesamt!$A$5:$F$300,5,FALSE)</f>
        <v>30.07</v>
      </c>
      <c r="G10" s="10">
        <f>+VLOOKUP($B10,Gesamt!$A$5:$G$300,6,FALSE)</f>
        <v>29.93</v>
      </c>
      <c r="H10" s="10">
        <f>+VLOOKUP($B10,Gesamt!$A$5:$H$300,7,FALSE)</f>
        <v>30.1</v>
      </c>
      <c r="I10" s="10">
        <f>+VLOOKUP($B10,Gesamt!$A$5:$I$300,8,FALSE)</f>
        <v>29.73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119.83</v>
      </c>
      <c r="S10" s="8">
        <f t="shared" si="2"/>
        <v>-119.83</v>
      </c>
    </row>
    <row r="11" spans="1:19" ht="12.75">
      <c r="A11" s="1">
        <f t="shared" si="0"/>
        <v>4</v>
      </c>
      <c r="B11" s="1">
        <v>118</v>
      </c>
      <c r="C11" s="2" t="str">
        <f>+VLOOKUP($B11,Gesamt!$A$5:$D$300,2,FALSE)</f>
        <v>Niermann</v>
      </c>
      <c r="D11" s="2" t="str">
        <f>+VLOOKUP($B11,Gesamt!$A$5:$D$300,3,FALSE)</f>
        <v>David</v>
      </c>
      <c r="E11" s="1" t="str">
        <f>+VLOOKUP($B11,Gesamt!$A$5:$D$300,4,FALSE)</f>
        <v>Mettingen</v>
      </c>
      <c r="F11" s="10">
        <f>+VLOOKUP($B11,Gesamt!$A$5:$F$300,5,FALSE)</f>
        <v>30.05</v>
      </c>
      <c r="G11" s="10">
        <f>+VLOOKUP($B11,Gesamt!$A$5:$G$300,6,FALSE)</f>
        <v>30.1</v>
      </c>
      <c r="H11" s="10">
        <f>+VLOOKUP($B11,Gesamt!$A$5:$H$300,7,FALSE)</f>
        <v>29.87</v>
      </c>
      <c r="I11" s="10">
        <f>+VLOOKUP($B11,Gesamt!$A$5:$I$300,8,FALSE)</f>
        <v>29.98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120</v>
      </c>
      <c r="S11" s="8">
        <f t="shared" si="2"/>
        <v>-120</v>
      </c>
    </row>
    <row r="12" spans="1:19" ht="12.75">
      <c r="A12" s="1">
        <f t="shared" si="0"/>
        <v>5</v>
      </c>
      <c r="B12" s="1">
        <v>130</v>
      </c>
      <c r="C12" s="2" t="str">
        <f>+VLOOKUP($B12,Gesamt!$A$5:$D$300,2,FALSE)</f>
        <v>Teanambergen</v>
      </c>
      <c r="D12" s="2" t="str">
        <f>+VLOOKUP($B12,Gesamt!$A$5:$D$300,3,FALSE)</f>
        <v>Josephin</v>
      </c>
      <c r="E12" s="1" t="str">
        <f>+VLOOKUP($B12,Gesamt!$A$5:$D$300,4,FALSE)</f>
        <v>Mettingen</v>
      </c>
      <c r="F12" s="10">
        <f>+VLOOKUP($B12,Gesamt!$A$5:$F$300,5,FALSE)</f>
        <v>30.2</v>
      </c>
      <c r="G12" s="10">
        <f>+VLOOKUP($B12,Gesamt!$A$5:$G$300,6,FALSE)</f>
        <v>29.95</v>
      </c>
      <c r="H12" s="10">
        <f>+VLOOKUP($B12,Gesamt!$A$5:$H$300,7,FALSE)</f>
        <v>30.01</v>
      </c>
      <c r="I12" s="10">
        <f>+VLOOKUP($B12,Gesamt!$A$5:$I$300,8,FALSE)</f>
        <v>29.86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120.02</v>
      </c>
      <c r="S12" s="8">
        <f t="shared" si="2"/>
        <v>-120.02</v>
      </c>
    </row>
    <row r="13" spans="1:19" ht="12.75">
      <c r="A13" s="1">
        <f t="shared" si="0"/>
        <v>6</v>
      </c>
      <c r="B13" s="1">
        <v>126</v>
      </c>
      <c r="C13" s="2" t="str">
        <f>+VLOOKUP($B13,Gesamt!$A$5:$D$300,2,FALSE)</f>
        <v>Sonneborn</v>
      </c>
      <c r="D13" s="2" t="str">
        <f>+VLOOKUP($B13,Gesamt!$A$5:$D$300,3,FALSE)</f>
        <v>Roland</v>
      </c>
      <c r="E13" s="1" t="str">
        <f>+VLOOKUP($B13,Gesamt!$A$5:$D$300,4,FALSE)</f>
        <v>Stromberg</v>
      </c>
      <c r="F13" s="10">
        <f>+VLOOKUP($B13,Gesamt!$A$5:$F$300,5,FALSE)</f>
        <v>30.03</v>
      </c>
      <c r="G13" s="10">
        <f>+VLOOKUP($B13,Gesamt!$A$5:$G$300,6,FALSE)</f>
        <v>30.17</v>
      </c>
      <c r="H13" s="10">
        <f>+VLOOKUP($B13,Gesamt!$A$5:$H$300,7,FALSE)</f>
        <v>29.8</v>
      </c>
      <c r="I13" s="10">
        <f>+VLOOKUP($B13,Gesamt!$A$5:$I$300,8,FALSE)</f>
        <v>30.07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120.07</v>
      </c>
      <c r="S13" s="8">
        <f t="shared" si="2"/>
        <v>-120.07</v>
      </c>
    </row>
    <row r="14" spans="1:19" ht="12.75">
      <c r="A14" s="1">
        <f t="shared" si="0"/>
        <v>7</v>
      </c>
      <c r="B14" s="1">
        <v>115</v>
      </c>
      <c r="C14" s="2" t="str">
        <f>+VLOOKUP($B14,Gesamt!$A$5:$D$300,2,FALSE)</f>
        <v>Sälter</v>
      </c>
      <c r="D14" s="2" t="str">
        <f>+VLOOKUP($B14,Gesamt!$A$5:$D$300,3,FALSE)</f>
        <v>Hennes</v>
      </c>
      <c r="E14" s="1" t="str">
        <f>+VLOOKUP($B14,Gesamt!$A$5:$D$300,4,FALSE)</f>
        <v>Mettingen</v>
      </c>
      <c r="F14" s="10">
        <f>+VLOOKUP($B14,Gesamt!$A$5:$F$300,5,FALSE)</f>
        <v>30</v>
      </c>
      <c r="G14" s="10">
        <f>+VLOOKUP($B14,Gesamt!$A$5:$G$300,6,FALSE)</f>
        <v>30.17</v>
      </c>
      <c r="H14" s="10">
        <f>+VLOOKUP($B14,Gesamt!$A$5:$H$300,7,FALSE)</f>
        <v>29.98</v>
      </c>
      <c r="I14" s="10">
        <f>+VLOOKUP($B14,Gesamt!$A$5:$I$300,8,FALSE)</f>
        <v>29.95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120.1</v>
      </c>
      <c r="S14" s="8">
        <f t="shared" si="2"/>
        <v>-120.1</v>
      </c>
    </row>
    <row r="15" spans="1:19" ht="12.75">
      <c r="A15" s="1">
        <f t="shared" si="0"/>
        <v>8</v>
      </c>
      <c r="B15" s="1">
        <v>114</v>
      </c>
      <c r="C15" s="2" t="str">
        <f>+VLOOKUP($B15,Gesamt!$A$5:$D$300,2,FALSE)</f>
        <v>Rödder</v>
      </c>
      <c r="D15" s="2" t="str">
        <f>+VLOOKUP($B15,Gesamt!$A$5:$D$300,3,FALSE)</f>
        <v>Steven</v>
      </c>
      <c r="E15" s="1" t="str">
        <f>+VLOOKUP($B15,Gesamt!$A$5:$D$300,4,FALSE)</f>
        <v>Freudenberg</v>
      </c>
      <c r="F15" s="10">
        <f>+VLOOKUP($B15,Gesamt!$A$5:$F$300,5,FALSE)</f>
        <v>30.14</v>
      </c>
      <c r="G15" s="10">
        <f>+VLOOKUP($B15,Gesamt!$A$5:$G$300,6,FALSE)</f>
        <v>29.97</v>
      </c>
      <c r="H15" s="10">
        <f>+VLOOKUP($B15,Gesamt!$A$5:$H$300,7,FALSE)</f>
        <v>30.25</v>
      </c>
      <c r="I15" s="10">
        <f>+VLOOKUP($B15,Gesamt!$A$5:$I$300,8,FALSE)</f>
        <v>29.75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120.11</v>
      </c>
      <c r="S15" s="8">
        <f t="shared" si="2"/>
        <v>-120.11</v>
      </c>
    </row>
    <row r="16" spans="1:19" ht="12.75">
      <c r="A16" s="1">
        <f t="shared" si="0"/>
        <v>9</v>
      </c>
      <c r="B16" s="1">
        <v>147</v>
      </c>
      <c r="C16" s="2" t="str">
        <f>+VLOOKUP($B16,Gesamt!$A$5:$D$300,2,FALSE)</f>
        <v>Kessling</v>
      </c>
      <c r="D16" s="2" t="str">
        <f>+VLOOKUP($B16,Gesamt!$A$5:$D$300,3,FALSE)</f>
        <v>Sophie</v>
      </c>
      <c r="E16" s="1" t="str">
        <f>+VLOOKUP($B16,Gesamt!$A$5:$D$300,4,FALSE)</f>
        <v>Mettingen</v>
      </c>
      <c r="F16" s="10">
        <f>+VLOOKUP($B16,Gesamt!$A$5:$F$300,5,FALSE)</f>
        <v>30.17</v>
      </c>
      <c r="G16" s="10">
        <f>+VLOOKUP($B16,Gesamt!$A$5:$G$300,6,FALSE)</f>
        <v>30.19</v>
      </c>
      <c r="H16" s="10">
        <f>+VLOOKUP($B16,Gesamt!$A$5:$H$300,7,FALSE)</f>
        <v>29.9</v>
      </c>
      <c r="I16" s="10">
        <f>+VLOOKUP($B16,Gesamt!$A$5:$I$300,8,FALSE)</f>
        <v>30.2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120.46</v>
      </c>
      <c r="S16" s="8">
        <f t="shared" si="2"/>
        <v>-120.46</v>
      </c>
    </row>
    <row r="17" spans="1:19" ht="12.75">
      <c r="A17" s="1">
        <f t="shared" si="0"/>
        <v>10</v>
      </c>
      <c r="B17" s="1">
        <v>105</v>
      </c>
      <c r="C17" s="2" t="str">
        <f>+VLOOKUP($B17,Gesamt!$A$5:$D$300,2,FALSE)</f>
        <v>Dirks</v>
      </c>
      <c r="D17" s="2" t="str">
        <f>+VLOOKUP($B17,Gesamt!$A$5:$D$300,3,FALSE)</f>
        <v>Moritz</v>
      </c>
      <c r="E17" s="1" t="str">
        <f>+VLOOKUP($B17,Gesamt!$A$5:$D$300,4,FALSE)</f>
        <v>Havixbeck</v>
      </c>
      <c r="F17" s="10">
        <f>+VLOOKUP($B17,Gesamt!$A$5:$F$300,5,FALSE)</f>
        <v>30.1</v>
      </c>
      <c r="G17" s="10">
        <f>+VLOOKUP($B17,Gesamt!$A$5:$G$300,6,FALSE)</f>
        <v>30.26</v>
      </c>
      <c r="H17" s="10">
        <f>+VLOOKUP($B17,Gesamt!$A$5:$H$300,7,FALSE)</f>
        <v>30.06</v>
      </c>
      <c r="I17" s="10">
        <f>+VLOOKUP($B17,Gesamt!$A$5:$I$300,8,FALSE)</f>
        <v>30.1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120.52</v>
      </c>
      <c r="S17" s="8">
        <f t="shared" si="2"/>
        <v>-120.52</v>
      </c>
    </row>
    <row r="18" spans="1:19" ht="12.75">
      <c r="A18" s="1">
        <f t="shared" si="0"/>
        <v>10</v>
      </c>
      <c r="B18" s="1">
        <v>125</v>
      </c>
      <c r="C18" s="2" t="str">
        <f>+VLOOKUP($B18,Gesamt!$A$5:$D$300,2,FALSE)</f>
        <v>Krabus</v>
      </c>
      <c r="D18" s="2" t="str">
        <f>+VLOOKUP($B18,Gesamt!$A$5:$D$300,3,FALSE)</f>
        <v>Laurenz</v>
      </c>
      <c r="E18" s="1" t="str">
        <f>+VLOOKUP($B18,Gesamt!$A$5:$D$300,4,FALSE)</f>
        <v>Stromberg</v>
      </c>
      <c r="F18" s="10">
        <f>+VLOOKUP($B18,Gesamt!$A$5:$F$300,5,FALSE)</f>
        <v>30.27</v>
      </c>
      <c r="G18" s="10">
        <f>+VLOOKUP($B18,Gesamt!$A$5:$G$300,6,FALSE)</f>
        <v>30.11</v>
      </c>
      <c r="H18" s="10">
        <f>+VLOOKUP($B18,Gesamt!$A$5:$H$300,7,FALSE)</f>
        <v>30.13</v>
      </c>
      <c r="I18" s="10">
        <f>+VLOOKUP($B18,Gesamt!$A$5:$I$300,8,FALSE)</f>
        <v>30.01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120.52</v>
      </c>
      <c r="S18" s="8">
        <f t="shared" si="2"/>
        <v>-120.52</v>
      </c>
    </row>
    <row r="19" spans="1:19" ht="12.75">
      <c r="A19" s="1">
        <f t="shared" si="0"/>
        <v>12</v>
      </c>
      <c r="B19" s="1">
        <v>161</v>
      </c>
      <c r="C19" s="2" t="str">
        <f>+VLOOKUP($B19,Gesamt!$A$5:$D$300,2,FALSE)</f>
        <v>Bruns</v>
      </c>
      <c r="D19" s="2" t="str">
        <f>+VLOOKUP($B19,Gesamt!$A$5:$D$300,3,FALSE)</f>
        <v>Sam</v>
      </c>
      <c r="E19" s="1" t="str">
        <f>+VLOOKUP($B19,Gesamt!$A$5:$D$300,4,FALSE)</f>
        <v>Mettingen</v>
      </c>
      <c r="F19" s="10">
        <f>+VLOOKUP($B19,Gesamt!$A$5:$F$300,5,FALSE)</f>
        <v>30.1</v>
      </c>
      <c r="G19" s="10">
        <f>+VLOOKUP($B19,Gesamt!$A$5:$G$300,6,FALSE)</f>
        <v>30.34</v>
      </c>
      <c r="H19" s="10">
        <f>+VLOOKUP($B19,Gesamt!$A$5:$H$300,7,FALSE)</f>
        <v>29.92</v>
      </c>
      <c r="I19" s="10">
        <f>+VLOOKUP($B19,Gesamt!$A$5:$I$300,8,FALSE)</f>
        <v>30.21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120.57</v>
      </c>
      <c r="S19" s="8">
        <f t="shared" si="2"/>
        <v>-120.57</v>
      </c>
    </row>
    <row r="20" spans="1:19" ht="12.75">
      <c r="A20" s="1">
        <f t="shared" si="0"/>
        <v>13</v>
      </c>
      <c r="B20" s="1">
        <v>102</v>
      </c>
      <c r="C20" s="2" t="str">
        <f>+VLOOKUP($B20,Gesamt!$A$5:$D$300,2,FALSE)</f>
        <v>Valtwies</v>
      </c>
      <c r="D20" s="2" t="str">
        <f>+VLOOKUP($B20,Gesamt!$A$5:$D$300,3,FALSE)</f>
        <v>Nina</v>
      </c>
      <c r="E20" s="1" t="str">
        <f>+VLOOKUP($B20,Gesamt!$A$5:$D$300,4,FALSE)</f>
        <v>Havixbeck</v>
      </c>
      <c r="F20" s="10">
        <f>+VLOOKUP($B20,Gesamt!$A$5:$F$300,5,FALSE)</f>
        <v>29.91</v>
      </c>
      <c r="G20" s="10">
        <f>+VLOOKUP($B20,Gesamt!$A$5:$G$300,6,FALSE)</f>
        <v>30.69</v>
      </c>
      <c r="H20" s="10">
        <f>+VLOOKUP($B20,Gesamt!$A$5:$H$300,7,FALSE)</f>
        <v>29.94</v>
      </c>
      <c r="I20" s="10">
        <f>+VLOOKUP($B20,Gesamt!$A$5:$I$300,8,FALSE)</f>
        <v>30.04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120.58</v>
      </c>
      <c r="S20" s="8">
        <f t="shared" si="2"/>
        <v>-120.58</v>
      </c>
    </row>
    <row r="21" spans="1:19" ht="12.75">
      <c r="A21" s="1">
        <f t="shared" si="0"/>
        <v>13</v>
      </c>
      <c r="B21" s="1">
        <v>148</v>
      </c>
      <c r="C21" s="2" t="str">
        <f>+VLOOKUP($B21,Gesamt!$A$5:$D$300,2,FALSE)</f>
        <v>Sälter</v>
      </c>
      <c r="D21" s="2" t="str">
        <f>+VLOOKUP($B21,Gesamt!$A$5:$D$300,3,FALSE)</f>
        <v>Klara</v>
      </c>
      <c r="E21" s="1" t="str">
        <f>+VLOOKUP($B21,Gesamt!$A$5:$D$300,4,FALSE)</f>
        <v>Mettingen</v>
      </c>
      <c r="F21" s="10">
        <f>+VLOOKUP($B21,Gesamt!$A$5:$F$300,5,FALSE)</f>
        <v>30.32</v>
      </c>
      <c r="G21" s="10">
        <f>+VLOOKUP($B21,Gesamt!$A$5:$G$300,6,FALSE)</f>
        <v>29.95</v>
      </c>
      <c r="H21" s="10">
        <f>+VLOOKUP($B21,Gesamt!$A$5:$H$300,7,FALSE)</f>
        <v>30.31</v>
      </c>
      <c r="I21" s="10">
        <f>+VLOOKUP($B21,Gesamt!$A$5:$I$300,8,FALSE)</f>
        <v>30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120.58</v>
      </c>
      <c r="S21" s="8">
        <f t="shared" si="2"/>
        <v>-120.58</v>
      </c>
    </row>
    <row r="22" spans="1:19" ht="12.75">
      <c r="A22" s="1">
        <f t="shared" si="0"/>
        <v>15</v>
      </c>
      <c r="B22" s="1">
        <v>146</v>
      </c>
      <c r="C22" s="2" t="str">
        <f>+VLOOKUP($B22,Gesamt!$A$5:$D$300,2,FALSE)</f>
        <v>Witt</v>
      </c>
      <c r="D22" s="2" t="str">
        <f>+VLOOKUP($B22,Gesamt!$A$5:$D$300,3,FALSE)</f>
        <v>Maximilian</v>
      </c>
      <c r="E22" s="1" t="str">
        <f>+VLOOKUP($B22,Gesamt!$A$5:$D$300,4,FALSE)</f>
        <v>Mettingen</v>
      </c>
      <c r="F22" s="10">
        <f>+VLOOKUP($B22,Gesamt!$A$5:$F$300,5,FALSE)</f>
        <v>30.27</v>
      </c>
      <c r="G22" s="10">
        <f>+VLOOKUP($B22,Gesamt!$A$5:$G$300,6,FALSE)</f>
        <v>30.14</v>
      </c>
      <c r="H22" s="10">
        <f>+VLOOKUP($B22,Gesamt!$A$5:$H$300,7,FALSE)</f>
        <v>30.12</v>
      </c>
      <c r="I22" s="10">
        <f>+VLOOKUP($B22,Gesamt!$A$5:$I$300,8,FALSE)</f>
        <v>30.1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t="shared" si="1"/>
        <v>120.63</v>
      </c>
      <c r="S22" s="8">
        <f t="shared" si="2"/>
        <v>-120.63</v>
      </c>
    </row>
    <row r="23" spans="1:19" ht="12.75">
      <c r="A23" s="1">
        <f t="shared" si="0"/>
        <v>16</v>
      </c>
      <c r="B23" s="1">
        <v>174</v>
      </c>
      <c r="C23" s="2" t="str">
        <f>+VLOOKUP($B23,Gesamt!$A$5:$D$300,2,FALSE)</f>
        <v>Retaiski</v>
      </c>
      <c r="D23" s="2" t="str">
        <f>+VLOOKUP($B23,Gesamt!$A$5:$D$300,3,FALSE)</f>
        <v>Dareen</v>
      </c>
      <c r="E23" s="1" t="str">
        <f>+VLOOKUP($B23,Gesamt!$A$5:$D$300,4,FALSE)</f>
        <v>Friedrichsfeld</v>
      </c>
      <c r="F23" s="10">
        <f>+VLOOKUP($B23,Gesamt!$A$5:$F$300,5,FALSE)</f>
        <v>30.67</v>
      </c>
      <c r="G23" s="10">
        <f>+VLOOKUP($B23,Gesamt!$A$5:$G$300,6,FALSE)</f>
        <v>30.19</v>
      </c>
      <c r="H23" s="10">
        <f>+VLOOKUP($B23,Gesamt!$A$5:$H$300,7,FALSE)</f>
        <v>30.17</v>
      </c>
      <c r="I23" s="10">
        <f>+VLOOKUP($B23,Gesamt!$A$5:$I$300,8,FALSE)</f>
        <v>29.98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1"/>
        <v>121.01</v>
      </c>
      <c r="S23" s="8">
        <f t="shared" si="2"/>
        <v>-121.01</v>
      </c>
    </row>
    <row r="24" spans="1:19" ht="12.75">
      <c r="A24" s="1">
        <f t="shared" si="0"/>
        <v>17</v>
      </c>
      <c r="B24" s="1">
        <v>127</v>
      </c>
      <c r="C24" s="2" t="str">
        <f>+VLOOKUP($B24,Gesamt!$A$5:$D$300,2,FALSE)</f>
        <v>Reutter</v>
      </c>
      <c r="D24" s="2" t="str">
        <f>+VLOOKUP($B24,Gesamt!$A$5:$D$300,3,FALSE)</f>
        <v>Hans</v>
      </c>
      <c r="E24" s="1" t="str">
        <f>+VLOOKUP($B24,Gesamt!$A$5:$D$300,4,FALSE)</f>
        <v>Stromberg</v>
      </c>
      <c r="F24" s="10">
        <f>+VLOOKUP($B24,Gesamt!$A$5:$F$300,5,FALSE)</f>
        <v>30.45</v>
      </c>
      <c r="G24" s="10">
        <f>+VLOOKUP($B24,Gesamt!$A$5:$G$300,6,FALSE)</f>
        <v>30.2</v>
      </c>
      <c r="H24" s="10">
        <f>+VLOOKUP($B24,Gesamt!$A$5:$H$300,7,FALSE)</f>
        <v>30.32</v>
      </c>
      <c r="I24" s="10">
        <f>+VLOOKUP($B24,Gesamt!$A$5:$I$300,8,FALSE)</f>
        <v>30.07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1"/>
        <v>121.04</v>
      </c>
      <c r="S24" s="8">
        <f t="shared" si="2"/>
        <v>-121.04</v>
      </c>
    </row>
    <row r="25" spans="1:19" ht="12.75">
      <c r="A25" s="1">
        <f t="shared" si="0"/>
        <v>18</v>
      </c>
      <c r="B25" s="1">
        <v>116</v>
      </c>
      <c r="C25" s="2" t="str">
        <f>+VLOOKUP($B25,Gesamt!$A$5:$D$300,2,FALSE)</f>
        <v>Stoll</v>
      </c>
      <c r="D25" s="2" t="str">
        <f>+VLOOKUP($B25,Gesamt!$A$5:$D$300,3,FALSE)</f>
        <v>Caroline</v>
      </c>
      <c r="E25" s="1" t="str">
        <f>+VLOOKUP($B25,Gesamt!$A$5:$D$300,4,FALSE)</f>
        <v>Kerpen</v>
      </c>
      <c r="F25" s="10">
        <f>+VLOOKUP($B25,Gesamt!$A$5:$F$300,5,FALSE)</f>
        <v>30.51</v>
      </c>
      <c r="G25" s="10">
        <f>+VLOOKUP($B25,Gesamt!$A$5:$G$300,6,FALSE)</f>
        <v>30.16</v>
      </c>
      <c r="H25" s="10">
        <f>+VLOOKUP($B25,Gesamt!$A$5:$H$300,7,FALSE)</f>
        <v>30.36</v>
      </c>
      <c r="I25" s="10">
        <f>+VLOOKUP($B25,Gesamt!$A$5:$I$300,8,FALSE)</f>
        <v>30.04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1"/>
        <v>121.07</v>
      </c>
      <c r="S25" s="8">
        <f t="shared" si="2"/>
        <v>-121.07</v>
      </c>
    </row>
    <row r="26" spans="1:19" ht="12.75">
      <c r="A26" s="1">
        <f t="shared" si="0"/>
        <v>19</v>
      </c>
      <c r="B26" s="1">
        <v>151</v>
      </c>
      <c r="C26" s="2" t="str">
        <f>+VLOOKUP($B26,Gesamt!$A$5:$D$300,2,FALSE)</f>
        <v>Niessen</v>
      </c>
      <c r="D26" s="2" t="str">
        <f>+VLOOKUP($B26,Gesamt!$A$5:$D$300,3,FALSE)</f>
        <v>Nicolas</v>
      </c>
      <c r="E26" s="1" t="str">
        <f>+VLOOKUP($B26,Gesamt!$A$5:$D$300,4,FALSE)</f>
        <v>Simmerath</v>
      </c>
      <c r="F26" s="10">
        <f>+VLOOKUP($B26,Gesamt!$A$5:$F$300,5,FALSE)</f>
        <v>30.21</v>
      </c>
      <c r="G26" s="10">
        <f>+VLOOKUP($B26,Gesamt!$A$5:$G$300,6,FALSE)</f>
        <v>30.3</v>
      </c>
      <c r="H26" s="10">
        <f>+VLOOKUP($B26,Gesamt!$A$5:$H$300,7,FALSE)</f>
        <v>30.25</v>
      </c>
      <c r="I26" s="10">
        <f>+VLOOKUP($B26,Gesamt!$A$5:$I$300,8,FALSE)</f>
        <v>30.43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1"/>
        <v>121.19</v>
      </c>
      <c r="S26" s="8">
        <f t="shared" si="2"/>
        <v>-121.19</v>
      </c>
    </row>
    <row r="27" spans="1:19" ht="12.75">
      <c r="A27" s="1">
        <f t="shared" si="0"/>
        <v>20</v>
      </c>
      <c r="B27" s="1">
        <v>156</v>
      </c>
      <c r="C27" s="2" t="str">
        <f>+VLOOKUP($B27,Gesamt!$A$5:$D$300,2,FALSE)</f>
        <v>Stalfort</v>
      </c>
      <c r="D27" s="2" t="str">
        <f>+VLOOKUP($B27,Gesamt!$A$5:$D$300,3,FALSE)</f>
        <v>Lennard</v>
      </c>
      <c r="E27" s="1" t="str">
        <f>+VLOOKUP($B27,Gesamt!$A$5:$D$300,4,FALSE)</f>
        <v>Mettingen</v>
      </c>
      <c r="F27" s="10">
        <f>+VLOOKUP($B27,Gesamt!$A$5:$F$300,5,FALSE)</f>
        <v>30.17</v>
      </c>
      <c r="G27" s="10">
        <f>+VLOOKUP($B27,Gesamt!$A$5:$G$300,6,FALSE)</f>
        <v>30.27</v>
      </c>
      <c r="H27" s="10">
        <f>+VLOOKUP($B27,Gesamt!$A$5:$H$300,7,FALSE)</f>
        <v>30.52</v>
      </c>
      <c r="I27" s="10">
        <f>+VLOOKUP($B27,Gesamt!$A$5:$I$300,8,FALSE)</f>
        <v>30.26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1"/>
        <v>121.22</v>
      </c>
      <c r="S27" s="8">
        <f t="shared" si="2"/>
        <v>-121.22</v>
      </c>
    </row>
    <row r="28" spans="1:19" ht="12.75">
      <c r="A28" s="1">
        <f t="shared" si="0"/>
        <v>21</v>
      </c>
      <c r="B28" s="1">
        <v>166</v>
      </c>
      <c r="C28" s="2" t="str">
        <f>+VLOOKUP($B28,Gesamt!$A$5:$D$300,2,FALSE)</f>
        <v>Bruns</v>
      </c>
      <c r="D28" s="2" t="str">
        <f>+VLOOKUP($B28,Gesamt!$A$5:$D$300,3,FALSE)</f>
        <v>Tom</v>
      </c>
      <c r="E28" s="1" t="str">
        <f>+VLOOKUP($B28,Gesamt!$A$5:$D$300,4,FALSE)</f>
        <v>Mettingen</v>
      </c>
      <c r="F28" s="10">
        <f>+VLOOKUP($B28,Gesamt!$A$5:$F$300,5,FALSE)</f>
        <v>30.37</v>
      </c>
      <c r="G28" s="10">
        <f>+VLOOKUP($B28,Gesamt!$A$5:$G$300,6,FALSE)</f>
        <v>30.51</v>
      </c>
      <c r="H28" s="10">
        <f>+VLOOKUP($B28,Gesamt!$A$5:$H$300,7,FALSE)</f>
        <v>30.12</v>
      </c>
      <c r="I28" s="10">
        <f>+VLOOKUP($B28,Gesamt!$A$5:$I$300,8,FALSE)</f>
        <v>30.29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aca="true" t="shared" si="3" ref="R28:R36">(F28*$F$4+G28*$G$4+H28*$H$4+I28*$I$4+J28*$J$4+K28*$K$4+L28*$F$4+M28*$G$4+N28*$H$4+O28*$I$4+P28*$J$4+Q28*$K$4)</f>
        <v>121.29</v>
      </c>
      <c r="S28" s="8">
        <f aca="true" t="shared" si="4" ref="S28:S36">IF(R28&gt;0,R28*-1,-1000)</f>
        <v>-121.29</v>
      </c>
    </row>
    <row r="29" spans="1:19" ht="12.75">
      <c r="A29" s="1">
        <f t="shared" si="0"/>
        <v>22</v>
      </c>
      <c r="B29" s="1">
        <v>168</v>
      </c>
      <c r="C29" s="2" t="str">
        <f>+VLOOKUP($B29,Gesamt!$A$5:$D$300,2,FALSE)</f>
        <v>Retaiski</v>
      </c>
      <c r="D29" s="2" t="str">
        <f>+VLOOKUP($B29,Gesamt!$A$5:$D$300,3,FALSE)</f>
        <v>Larissa</v>
      </c>
      <c r="E29" s="1" t="str">
        <f>+VLOOKUP($B29,Gesamt!$A$5:$D$300,4,FALSE)</f>
        <v>Friedrichsfeld</v>
      </c>
      <c r="F29" s="10">
        <f>+VLOOKUP($B29,Gesamt!$A$5:$F$300,5,FALSE)</f>
        <v>30.32</v>
      </c>
      <c r="G29" s="10">
        <f>+VLOOKUP($B29,Gesamt!$A$5:$G$300,6,FALSE)</f>
        <v>30.54</v>
      </c>
      <c r="H29" s="10">
        <f>+VLOOKUP($B29,Gesamt!$A$5:$H$300,7,FALSE)</f>
        <v>30.54</v>
      </c>
      <c r="I29" s="10">
        <f>+VLOOKUP($B29,Gesamt!$A$5:$I$300,8,FALSE)</f>
        <v>30.39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3"/>
        <v>121.79</v>
      </c>
      <c r="S29" s="8">
        <f t="shared" si="4"/>
        <v>-121.79</v>
      </c>
    </row>
    <row r="30" spans="1:19" ht="12.75">
      <c r="A30" s="1">
        <f t="shared" si="0"/>
        <v>23</v>
      </c>
      <c r="B30" s="1">
        <v>159</v>
      </c>
      <c r="C30" s="2" t="str">
        <f>+VLOOKUP($B30,Gesamt!$A$5:$D$300,2,FALSE)</f>
        <v>Freudenstein</v>
      </c>
      <c r="D30" s="2" t="str">
        <f>+VLOOKUP($B30,Gesamt!$A$5:$D$300,3,FALSE)</f>
        <v>Rieke</v>
      </c>
      <c r="E30" s="1" t="str">
        <f>+VLOOKUP($B30,Gesamt!$A$5:$D$300,4,FALSE)</f>
        <v>Schledehausen</v>
      </c>
      <c r="F30" s="10">
        <f>+VLOOKUP($B30,Gesamt!$A$5:$F$300,5,FALSE)</f>
        <v>30.64</v>
      </c>
      <c r="G30" s="10">
        <f>+VLOOKUP($B30,Gesamt!$A$5:$G$300,6,FALSE)</f>
        <v>30.67</v>
      </c>
      <c r="H30" s="10">
        <f>+VLOOKUP($B30,Gesamt!$A$5:$H$300,7,FALSE)</f>
        <v>30.28</v>
      </c>
      <c r="I30" s="10">
        <f>+VLOOKUP($B30,Gesamt!$A$5:$I$300,8,FALSE)</f>
        <v>30.38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3"/>
        <v>121.97</v>
      </c>
      <c r="S30" s="8">
        <f t="shared" si="4"/>
        <v>-121.97</v>
      </c>
    </row>
    <row r="31" spans="1:19" ht="12.75">
      <c r="A31" s="1">
        <f t="shared" si="0"/>
        <v>24</v>
      </c>
      <c r="B31" s="1">
        <v>163</v>
      </c>
      <c r="C31" s="2" t="str">
        <f>+VLOOKUP($B31,Gesamt!$A$5:$D$300,2,FALSE)</f>
        <v>Stratenwerth</v>
      </c>
      <c r="D31" s="2" t="str">
        <f>+VLOOKUP($B31,Gesamt!$A$5:$D$300,3,FALSE)</f>
        <v>Maximilian</v>
      </c>
      <c r="E31" s="1" t="str">
        <f>+VLOOKUP($B31,Gesamt!$A$5:$D$300,4,FALSE)</f>
        <v>Friedrichsfeld</v>
      </c>
      <c r="F31" s="10">
        <f>+VLOOKUP($B31,Gesamt!$A$5:$F$300,5,FALSE)</f>
        <v>30.23</v>
      </c>
      <c r="G31" s="10">
        <f>+VLOOKUP($B31,Gesamt!$A$5:$G$300,6,FALSE)</f>
        <v>30.38</v>
      </c>
      <c r="H31" s="10">
        <f>+VLOOKUP($B31,Gesamt!$A$5:$H$300,7,FALSE)</f>
        <v>30.18</v>
      </c>
      <c r="I31" s="10">
        <f>+VLOOKUP($B31,Gesamt!$A$5:$I$300,8,FALSE)</f>
        <v>31.23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3"/>
        <v>122.02</v>
      </c>
      <c r="S31" s="8">
        <f t="shared" si="4"/>
        <v>-122.02</v>
      </c>
    </row>
    <row r="32" spans="1:19" ht="12.75">
      <c r="A32" s="1">
        <f t="shared" si="0"/>
        <v>25</v>
      </c>
      <c r="B32" s="1">
        <v>111</v>
      </c>
      <c r="C32" s="2" t="str">
        <f>+VLOOKUP($B32,Gesamt!$A$5:$D$300,2,FALSE)</f>
        <v>Elges</v>
      </c>
      <c r="D32" s="2" t="str">
        <f>+VLOOKUP($B32,Gesamt!$A$5:$D$300,3,FALSE)</f>
        <v>Erik</v>
      </c>
      <c r="E32" s="1" t="str">
        <f>+VLOOKUP($B32,Gesamt!$A$5:$D$300,4,FALSE)</f>
        <v>Stromberg</v>
      </c>
      <c r="F32" s="10">
        <f>+VLOOKUP($B32,Gesamt!$A$5:$F$300,5,FALSE)</f>
        <v>30.39</v>
      </c>
      <c r="G32" s="10">
        <f>+VLOOKUP($B32,Gesamt!$A$5:$G$300,6,FALSE)</f>
        <v>30.8</v>
      </c>
      <c r="H32" s="10">
        <f>+VLOOKUP($B32,Gesamt!$A$5:$H$300,7,FALSE)</f>
        <v>30.6</v>
      </c>
      <c r="I32" s="10">
        <f>+VLOOKUP($B32,Gesamt!$A$5:$I$300,8,FALSE)</f>
        <v>30.44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3"/>
        <v>122.23</v>
      </c>
      <c r="S32" s="8">
        <f t="shared" si="4"/>
        <v>-122.23</v>
      </c>
    </row>
    <row r="33" spans="1:19" ht="12.75">
      <c r="A33" s="1">
        <f t="shared" si="0"/>
        <v>26</v>
      </c>
      <c r="B33" s="1">
        <v>167</v>
      </c>
      <c r="C33" s="2" t="str">
        <f>+VLOOKUP($B33,Gesamt!$A$5:$D$300,2,FALSE)</f>
        <v>Potthoff</v>
      </c>
      <c r="D33" s="2" t="str">
        <f>+VLOOKUP($B33,Gesamt!$A$5:$D$300,3,FALSE)</f>
        <v>Mirco</v>
      </c>
      <c r="E33" s="1" t="str">
        <f>+VLOOKUP($B33,Gesamt!$A$5:$D$300,4,FALSE)</f>
        <v>Mettingen</v>
      </c>
      <c r="F33" s="10">
        <f>+VLOOKUP($B33,Gesamt!$A$5:$F$300,5,FALSE)</f>
        <v>30.82</v>
      </c>
      <c r="G33" s="10">
        <f>+VLOOKUP($B33,Gesamt!$A$5:$G$300,6,FALSE)</f>
        <v>30.66</v>
      </c>
      <c r="H33" s="10">
        <f>+VLOOKUP($B33,Gesamt!$A$5:$H$300,7,FALSE)</f>
        <v>30.48</v>
      </c>
      <c r="I33" s="10">
        <f>+VLOOKUP($B33,Gesamt!$A$5:$I$300,8,FALSE)</f>
        <v>30.45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3"/>
        <v>122.41</v>
      </c>
      <c r="S33" s="8">
        <f t="shared" si="4"/>
        <v>-122.41</v>
      </c>
    </row>
    <row r="34" spans="1:19" ht="12.75">
      <c r="A34" s="1">
        <f t="shared" si="0"/>
        <v>27</v>
      </c>
      <c r="B34" s="1">
        <v>144</v>
      </c>
      <c r="C34" s="2" t="str">
        <f>+VLOOKUP($B34,Gesamt!$A$5:$D$300,2,FALSE)</f>
        <v>Brüggemann</v>
      </c>
      <c r="D34" s="2" t="str">
        <f>+VLOOKUP($B34,Gesamt!$A$5:$D$300,3,FALSE)</f>
        <v>Kilian</v>
      </c>
      <c r="E34" s="1" t="str">
        <f>+VLOOKUP($B34,Gesamt!$A$5:$D$300,4,FALSE)</f>
        <v>Havixbeck</v>
      </c>
      <c r="F34" s="10">
        <f>+VLOOKUP($B34,Gesamt!$A$5:$F$300,5,FALSE)</f>
        <v>30.7</v>
      </c>
      <c r="G34" s="10">
        <f>+VLOOKUP($B34,Gesamt!$A$5:$G$300,6,FALSE)</f>
        <v>30.82</v>
      </c>
      <c r="H34" s="10">
        <f>+VLOOKUP($B34,Gesamt!$A$5:$H$300,7,FALSE)</f>
        <v>30.88</v>
      </c>
      <c r="I34" s="10">
        <f>+VLOOKUP($B34,Gesamt!$A$5:$I$300,8,FALSE)</f>
        <v>30.76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3"/>
        <v>123.16</v>
      </c>
      <c r="S34" s="8">
        <f t="shared" si="4"/>
        <v>-123.16</v>
      </c>
    </row>
    <row r="35" spans="1:19" ht="12.75">
      <c r="A35" s="1">
        <f t="shared" si="0"/>
        <v>28</v>
      </c>
      <c r="B35" s="1">
        <v>155</v>
      </c>
      <c r="C35" s="2" t="str">
        <f>+VLOOKUP($B35,Gesamt!$A$5:$D$300,2,FALSE)</f>
        <v>Lange</v>
      </c>
      <c r="D35" s="2" t="str">
        <f>+VLOOKUP($B35,Gesamt!$A$5:$D$300,3,FALSE)</f>
        <v>Cindy</v>
      </c>
      <c r="E35" s="1" t="str">
        <f>+VLOOKUP($B35,Gesamt!$A$5:$D$300,4,FALSE)</f>
        <v>Friedrichsfeld</v>
      </c>
      <c r="F35" s="10">
        <f>+VLOOKUP($B35,Gesamt!$A$5:$F$300,5,FALSE)</f>
        <v>31.06</v>
      </c>
      <c r="G35" s="10">
        <f>+VLOOKUP($B35,Gesamt!$A$5:$G$300,6,FALSE)</f>
        <v>31.5</v>
      </c>
      <c r="H35" s="10">
        <f>+VLOOKUP($B35,Gesamt!$A$5:$H$300,7,FALSE)</f>
        <v>30.86</v>
      </c>
      <c r="I35" s="10">
        <f>+VLOOKUP($B35,Gesamt!$A$5:$I$300,8,FALSE)</f>
        <v>30.38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3"/>
        <v>123.8</v>
      </c>
      <c r="S35" s="8">
        <f t="shared" si="4"/>
        <v>-123.8</v>
      </c>
    </row>
    <row r="36" spans="1:19" ht="12.75">
      <c r="A36" s="1">
        <f t="shared" si="0"/>
        <v>29</v>
      </c>
      <c r="B36" s="1">
        <v>110</v>
      </c>
      <c r="C36" s="2" t="str">
        <f>+VLOOKUP($B36,Gesamt!$A$5:$D$300,2,FALSE)</f>
        <v>Wetter</v>
      </c>
      <c r="D36" s="2" t="str">
        <f>+VLOOKUP($B36,Gesamt!$A$5:$D$300,3,FALSE)</f>
        <v>Sabrina</v>
      </c>
      <c r="E36" s="1" t="str">
        <f>+VLOOKUP($B36,Gesamt!$A$5:$D$300,4,FALSE)</f>
        <v>Billerbeck</v>
      </c>
      <c r="F36" s="10">
        <f>+VLOOKUP($B36,Gesamt!$A$5:$F$300,5,FALSE)</f>
        <v>31.16</v>
      </c>
      <c r="G36" s="10">
        <f>+VLOOKUP($B36,Gesamt!$A$5:$G$300,6,FALSE)</f>
        <v>31.03</v>
      </c>
      <c r="H36" s="10">
        <f>+VLOOKUP($B36,Gesamt!$A$5:$H$300,7,FALSE)</f>
        <v>31.21</v>
      </c>
      <c r="I36" s="10">
        <f>+VLOOKUP($B36,Gesamt!$A$5:$I$300,8,FALSE)</f>
        <v>30.55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3"/>
        <v>123.95</v>
      </c>
      <c r="S36" s="8">
        <f t="shared" si="4"/>
        <v>-123.95</v>
      </c>
    </row>
    <row r="37" ht="12.75">
      <c r="A37" s="1"/>
    </row>
    <row r="38" ht="12.75">
      <c r="A38" s="1"/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  <row r="47" ht="12.75">
      <c r="A47" s="1"/>
    </row>
    <row r="48" ht="12.75">
      <c r="A48" s="1"/>
    </row>
    <row r="49" ht="12.75">
      <c r="A49" s="1"/>
    </row>
    <row r="50" ht="12.75">
      <c r="A50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8"/>
  <dimension ref="A3:U46"/>
  <sheetViews>
    <sheetView zoomScale="95" zoomScaleNormal="95" zoomScalePageLayoutView="0" workbookViewId="0" topLeftCell="A1">
      <pane ySplit="7" topLeftCell="A8" activePane="bottomLeft" state="frozen"/>
      <selection pane="topLeft" activeCell="A1" sqref="A1"/>
      <selection pane="bottomLeft" activeCell="B7" sqref="B7"/>
    </sheetView>
  </sheetViews>
  <sheetFormatPr defaultColWidth="11.421875" defaultRowHeight="12.75"/>
  <cols>
    <col min="1" max="1" width="6.28125" style="0" customWidth="1"/>
    <col min="2" max="2" width="8.421875" style="1" customWidth="1"/>
    <col min="3" max="3" width="21.00390625" style="2" customWidth="1"/>
    <col min="4" max="4" width="15.28125" style="2" customWidth="1"/>
    <col min="5" max="5" width="22.8515625" style="1" customWidth="1"/>
    <col min="6" max="11" width="11.421875" style="10" customWidth="1"/>
    <col min="12" max="17" width="5.57421875" style="10" customWidth="1"/>
    <col min="18" max="18" width="11.57421875" style="10" customWidth="1"/>
    <col min="19" max="19" width="10.7109375" style="8" hidden="1" customWidth="1"/>
    <col min="20" max="21" width="13.57421875" style="8" customWidth="1"/>
  </cols>
  <sheetData>
    <row r="1" ht="12.75"/>
    <row r="2" ht="12.75"/>
    <row r="3" ht="12.75">
      <c r="A3" t="s">
        <v>4</v>
      </c>
    </row>
    <row r="4" spans="1:18" ht="12.75">
      <c r="A4" t="s">
        <v>7</v>
      </c>
      <c r="F4" s="11">
        <f>Gesamt!E2</f>
        <v>1</v>
      </c>
      <c r="G4" s="11">
        <f>Gesamt!F2</f>
        <v>1</v>
      </c>
      <c r="H4" s="11">
        <f>Gesamt!G2</f>
        <v>1</v>
      </c>
      <c r="I4" s="11">
        <f>Gesamt!H2</f>
        <v>1</v>
      </c>
      <c r="J4" s="11">
        <f>Gesamt!I2</f>
        <v>1</v>
      </c>
      <c r="K4" s="11">
        <f>Gesamt!J2</f>
        <v>1</v>
      </c>
      <c r="L4" s="11"/>
      <c r="M4" s="11"/>
      <c r="N4" s="11"/>
      <c r="O4" s="11"/>
      <c r="P4" s="11"/>
      <c r="Q4" s="11"/>
      <c r="R4" s="11"/>
    </row>
    <row r="5" spans="5:11" ht="12.75">
      <c r="E5" s="1" t="s">
        <v>15</v>
      </c>
      <c r="F5" s="10">
        <f>MIN(F8:F27)</f>
        <v>28.78</v>
      </c>
      <c r="G5" s="10">
        <f>MIN(G8:G27)</f>
        <v>28.59</v>
      </c>
      <c r="H5" s="10">
        <f>MIN(H8:H27)</f>
        <v>28.6</v>
      </c>
      <c r="I5" s="10">
        <f>MIN(I8:I27)</f>
        <v>28.55</v>
      </c>
      <c r="J5" s="10">
        <f>MIN(J8:J30)</f>
        <v>0</v>
      </c>
      <c r="K5" s="10">
        <f>MIN(K8:K27)</f>
        <v>0</v>
      </c>
    </row>
    <row r="6" spans="12:17" ht="12.75">
      <c r="L6" s="26" t="s">
        <v>16</v>
      </c>
      <c r="M6" s="26"/>
      <c r="N6" s="26"/>
      <c r="O6" s="26"/>
      <c r="P6" s="26"/>
      <c r="Q6" s="26"/>
    </row>
    <row r="7" spans="1:21" ht="12.75">
      <c r="A7" s="3" t="s">
        <v>5</v>
      </c>
      <c r="B7" s="4" t="s">
        <v>6</v>
      </c>
      <c r="C7" s="5" t="s">
        <v>1</v>
      </c>
      <c r="D7" s="5" t="s">
        <v>8</v>
      </c>
      <c r="E7" s="4" t="s">
        <v>2</v>
      </c>
      <c r="F7" s="7" t="s">
        <v>9</v>
      </c>
      <c r="G7" s="7" t="s">
        <v>10</v>
      </c>
      <c r="H7" s="7" t="s">
        <v>11</v>
      </c>
      <c r="I7" s="7" t="s">
        <v>12</v>
      </c>
      <c r="J7" s="7" t="s">
        <v>13</v>
      </c>
      <c r="K7" s="7" t="s">
        <v>14</v>
      </c>
      <c r="L7" s="7" t="s">
        <v>17</v>
      </c>
      <c r="M7" s="7" t="s">
        <v>18</v>
      </c>
      <c r="N7" s="7" t="s">
        <v>19</v>
      </c>
      <c r="O7" s="7" t="s">
        <v>20</v>
      </c>
      <c r="P7" s="7" t="s">
        <v>22</v>
      </c>
      <c r="Q7" s="7" t="s">
        <v>21</v>
      </c>
      <c r="R7" s="7" t="s">
        <v>3</v>
      </c>
      <c r="T7" s="9"/>
      <c r="U7" s="9"/>
    </row>
    <row r="8" spans="1:19" ht="12.75">
      <c r="A8" s="1">
        <f aca="true" t="shared" si="0" ref="A8:A38">IF(R8&gt;0,RANK(S8,S$1:S$65536),0)</f>
        <v>1</v>
      </c>
      <c r="B8" s="1">
        <v>301</v>
      </c>
      <c r="C8" s="2" t="str">
        <f>+VLOOKUP($B8,Gesamt!$A$5:$D$300,2,FALSE)</f>
        <v>Leismann</v>
      </c>
      <c r="D8" s="2" t="str">
        <f>+VLOOKUP($B8,Gesamt!$A$5:$D$300,3,FALSE)</f>
        <v>Dominik</v>
      </c>
      <c r="E8" s="1" t="str">
        <f>+VLOOKUP($B8,Gesamt!$A$5:$D$300,4,FALSE)</f>
        <v>Mettingen</v>
      </c>
      <c r="F8" s="10">
        <f>+VLOOKUP($B8,Gesamt!$A$5:$F$300,5,FALSE)</f>
        <v>28.92</v>
      </c>
      <c r="G8" s="10">
        <f>+VLOOKUP($B8,Gesamt!$A$5:$G$300,6,FALSE)</f>
        <v>28.65</v>
      </c>
      <c r="H8" s="10">
        <f>+VLOOKUP($B8,Gesamt!$A$5:$H$300,7,FALSE)</f>
        <v>28.75</v>
      </c>
      <c r="I8" s="10">
        <f>+VLOOKUP($B8,Gesamt!$A$5:$I$300,8,FALSE)</f>
        <v>28.55</v>
      </c>
      <c r="J8" s="10">
        <f>+VLOOKUP($B8,Gesamt!$A$5:$Q$300,9,FALSE)</f>
        <v>0</v>
      </c>
      <c r="K8" s="10">
        <f>+VLOOKUP($B8,Gesamt!$A$5:$Q$300,10,FALSE)</f>
        <v>0</v>
      </c>
      <c r="L8" s="10">
        <f>+VLOOKUP($B8,Gesamt!$A$5:$Q$300,11,FALSE)</f>
        <v>0</v>
      </c>
      <c r="M8" s="10">
        <f>+VLOOKUP($B8,Gesamt!$A$5:$Q$300,12,FALSE)</f>
        <v>0</v>
      </c>
      <c r="N8" s="10">
        <f>+VLOOKUP($B8,Gesamt!$A$5:$Q$300,13,FALSE)</f>
        <v>0</v>
      </c>
      <c r="O8" s="10">
        <f>+VLOOKUP($B8,Gesamt!$A$5:$Q$300,14,FALSE)</f>
        <v>0</v>
      </c>
      <c r="P8" s="10">
        <f>+VLOOKUP($B8,Gesamt!$A$5:$Q$300,15,FALSE)</f>
        <v>0</v>
      </c>
      <c r="Q8" s="10">
        <f>+VLOOKUP($B8,Gesamt!$A$5:$Q$300,16,FALSE)</f>
        <v>0</v>
      </c>
      <c r="R8" s="10">
        <f aca="true" t="shared" si="1" ref="R8:R21">(F8*$F$4+G8*$G$4+H8*$H$4+I8*$I$4+J8*$J$4+K8*$K$4+L8*$F$4+M8*$G$4+N8*$H$4+O8*$I$4+P8*$J$4+Q8*$J$4)</f>
        <v>114.87</v>
      </c>
      <c r="S8" s="8">
        <f aca="true" t="shared" si="2" ref="S8:S27">IF(R8&gt;0,R8*-1,-1000)</f>
        <v>-114.87</v>
      </c>
    </row>
    <row r="9" spans="1:19" ht="12.75">
      <c r="A9" s="1">
        <f t="shared" si="0"/>
        <v>2</v>
      </c>
      <c r="B9" s="1">
        <v>309</v>
      </c>
      <c r="C9" s="2" t="str">
        <f>+VLOOKUP($B9,Gesamt!$A$5:$D$300,2,FALSE)</f>
        <v>Gößling</v>
      </c>
      <c r="D9" s="2" t="str">
        <f>+VLOOKUP($B9,Gesamt!$A$5:$D$300,3,FALSE)</f>
        <v>Jule</v>
      </c>
      <c r="E9" s="1" t="str">
        <f>+VLOOKUP($B9,Gesamt!$A$5:$D$300,4,FALSE)</f>
        <v>Mettingen</v>
      </c>
      <c r="F9" s="10">
        <f>+VLOOKUP($B9,Gesamt!$A$5:$F$300,5,FALSE)</f>
        <v>28.93</v>
      </c>
      <c r="G9" s="10">
        <f>+VLOOKUP($B9,Gesamt!$A$5:$G$300,6,FALSE)</f>
        <v>28.59</v>
      </c>
      <c r="H9" s="10">
        <f>+VLOOKUP($B9,Gesamt!$A$5:$H$300,7,FALSE)</f>
        <v>28.77</v>
      </c>
      <c r="I9" s="10">
        <f>+VLOOKUP($B9,Gesamt!$A$5:$I$300,8,FALSE)</f>
        <v>28.65</v>
      </c>
      <c r="J9" s="10">
        <f>+VLOOKUP($B9,Gesamt!$A$5:$Q$300,9,FALSE)</f>
        <v>0</v>
      </c>
      <c r="K9" s="10">
        <f>+VLOOKUP($B9,Gesamt!$A$5:$Q$300,10,FALSE)</f>
        <v>0</v>
      </c>
      <c r="L9" s="10">
        <f>+VLOOKUP($B9,Gesamt!$A$5:$Q$300,11,FALSE)</f>
        <v>0</v>
      </c>
      <c r="M9" s="10">
        <f>+VLOOKUP($B9,Gesamt!$A$5:$Q$300,12,FALSE)</f>
        <v>0</v>
      </c>
      <c r="N9" s="10">
        <f>+VLOOKUP($B9,Gesamt!$A$5:$Q$300,13,FALSE)</f>
        <v>0</v>
      </c>
      <c r="O9" s="10">
        <f>+VLOOKUP($B9,Gesamt!$A$5:$Q$300,14,FALSE)</f>
        <v>0</v>
      </c>
      <c r="P9" s="10">
        <f>+VLOOKUP($B9,Gesamt!$A$5:$Q$300,15,FALSE)</f>
        <v>0</v>
      </c>
      <c r="Q9" s="10">
        <f>+VLOOKUP($B9,Gesamt!$A$5:$Q$300,16,FALSE)</f>
        <v>0</v>
      </c>
      <c r="R9" s="10">
        <f t="shared" si="1"/>
        <v>114.94</v>
      </c>
      <c r="S9" s="8">
        <f t="shared" si="2"/>
        <v>-114.94</v>
      </c>
    </row>
    <row r="10" spans="1:19" ht="12.75">
      <c r="A10" s="1">
        <f t="shared" si="0"/>
        <v>3</v>
      </c>
      <c r="B10" s="1">
        <v>346</v>
      </c>
      <c r="C10" s="2" t="str">
        <f>+VLOOKUP($B10,Gesamt!$A$5:$D$300,2,FALSE)</f>
        <v>Plinius</v>
      </c>
      <c r="D10" s="2" t="str">
        <f>+VLOOKUP($B10,Gesamt!$A$5:$D$300,3,FALSE)</f>
        <v>Erik</v>
      </c>
      <c r="E10" s="1" t="str">
        <f>+VLOOKUP($B10,Gesamt!$A$5:$D$300,4,FALSE)</f>
        <v>Bad Bentheim</v>
      </c>
      <c r="F10" s="10">
        <f>+VLOOKUP($B10,Gesamt!$A$5:$F$300,5,FALSE)</f>
        <v>28.95</v>
      </c>
      <c r="G10" s="10">
        <f>+VLOOKUP($B10,Gesamt!$A$5:$G$300,6,FALSE)</f>
        <v>28.65</v>
      </c>
      <c r="H10" s="10">
        <f>+VLOOKUP($B10,Gesamt!$A$5:$H$300,7,FALSE)</f>
        <v>28.78</v>
      </c>
      <c r="I10" s="10">
        <f>+VLOOKUP($B10,Gesamt!$A$5:$I$300,8,FALSE)</f>
        <v>28.58</v>
      </c>
      <c r="J10" s="10">
        <f>+VLOOKUP($B10,Gesamt!$A$5:$Q$300,9,FALSE)</f>
        <v>0</v>
      </c>
      <c r="K10" s="10">
        <f>+VLOOKUP($B10,Gesamt!$A$5:$Q$300,10,FALSE)</f>
        <v>0</v>
      </c>
      <c r="L10" s="10">
        <f>+VLOOKUP($B10,Gesamt!$A$5:$Q$300,11,FALSE)</f>
        <v>0</v>
      </c>
      <c r="M10" s="10">
        <f>+VLOOKUP($B10,Gesamt!$A$5:$Q$300,12,FALSE)</f>
        <v>0</v>
      </c>
      <c r="N10" s="10">
        <f>+VLOOKUP($B10,Gesamt!$A$5:$Q$300,13,FALSE)</f>
        <v>0</v>
      </c>
      <c r="O10" s="10">
        <f>+VLOOKUP($B10,Gesamt!$A$5:$Q$300,14,FALSE)</f>
        <v>0</v>
      </c>
      <c r="P10" s="10">
        <f>+VLOOKUP($B10,Gesamt!$A$5:$Q$300,15,FALSE)</f>
        <v>0</v>
      </c>
      <c r="Q10" s="10">
        <f>+VLOOKUP($B10,Gesamt!$A$5:$Q$300,16,FALSE)</f>
        <v>0</v>
      </c>
      <c r="R10" s="10">
        <f t="shared" si="1"/>
        <v>114.96</v>
      </c>
      <c r="S10" s="8">
        <f t="shared" si="2"/>
        <v>-114.96</v>
      </c>
    </row>
    <row r="11" spans="1:19" ht="12.75">
      <c r="A11" s="1">
        <f t="shared" si="0"/>
        <v>4</v>
      </c>
      <c r="B11" s="1">
        <v>340</v>
      </c>
      <c r="C11" s="2" t="str">
        <f>+VLOOKUP($B11,Gesamt!$A$5:$D$300,2,FALSE)</f>
        <v>Förster</v>
      </c>
      <c r="D11" s="2" t="str">
        <f>+VLOOKUP($B11,Gesamt!$A$5:$D$300,3,FALSE)</f>
        <v>Maurice</v>
      </c>
      <c r="E11" s="1" t="str">
        <f>+VLOOKUP($B11,Gesamt!$A$5:$D$300,4,FALSE)</f>
        <v>Simmerath</v>
      </c>
      <c r="F11" s="10">
        <f>+VLOOKUP($B11,Gesamt!$A$5:$F$300,5,FALSE)</f>
        <v>28.94</v>
      </c>
      <c r="G11" s="10">
        <f>+VLOOKUP($B11,Gesamt!$A$5:$G$300,6,FALSE)</f>
        <v>28.65</v>
      </c>
      <c r="H11" s="10">
        <f>+VLOOKUP($B11,Gesamt!$A$5:$H$300,7,FALSE)</f>
        <v>28.74</v>
      </c>
      <c r="I11" s="10">
        <f>+VLOOKUP($B11,Gesamt!$A$5:$I$300,8,FALSE)</f>
        <v>28.71</v>
      </c>
      <c r="J11" s="10">
        <f>+VLOOKUP($B11,Gesamt!$A$5:$Q$300,9,FALSE)</f>
        <v>0</v>
      </c>
      <c r="K11" s="10">
        <f>+VLOOKUP($B11,Gesamt!$A$5:$Q$300,10,FALSE)</f>
        <v>0</v>
      </c>
      <c r="L11" s="10">
        <f>+VLOOKUP($B11,Gesamt!$A$5:$Q$300,11,FALSE)</f>
        <v>0</v>
      </c>
      <c r="M11" s="10">
        <f>+VLOOKUP($B11,Gesamt!$A$5:$Q$300,12,FALSE)</f>
        <v>0</v>
      </c>
      <c r="N11" s="10">
        <f>+VLOOKUP($B11,Gesamt!$A$5:$Q$300,13,FALSE)</f>
        <v>0</v>
      </c>
      <c r="O11" s="10">
        <f>+VLOOKUP($B11,Gesamt!$A$5:$Q$300,14,FALSE)</f>
        <v>0</v>
      </c>
      <c r="P11" s="10">
        <f>+VLOOKUP($B11,Gesamt!$A$5:$Q$300,15,FALSE)</f>
        <v>0</v>
      </c>
      <c r="Q11" s="10">
        <f>+VLOOKUP($B11,Gesamt!$A$5:$Q$300,16,FALSE)</f>
        <v>0</v>
      </c>
      <c r="R11" s="10">
        <f t="shared" si="1"/>
        <v>115.04</v>
      </c>
      <c r="S11" s="8">
        <f t="shared" si="2"/>
        <v>-115.04</v>
      </c>
    </row>
    <row r="12" spans="1:19" ht="12.75">
      <c r="A12" s="1">
        <f t="shared" si="0"/>
        <v>5</v>
      </c>
      <c r="B12" s="1">
        <v>302</v>
      </c>
      <c r="C12" s="2" t="str">
        <f>+VLOOKUP($B12,Gesamt!$A$5:$D$300,2,FALSE)</f>
        <v>Nickel</v>
      </c>
      <c r="D12" s="2" t="str">
        <f>+VLOOKUP($B12,Gesamt!$A$5:$D$300,3,FALSE)</f>
        <v>Elena</v>
      </c>
      <c r="E12" s="1" t="str">
        <f>+VLOOKUP($B12,Gesamt!$A$5:$D$300,4,FALSE)</f>
        <v>Kerpen</v>
      </c>
      <c r="F12" s="10">
        <f>+VLOOKUP($B12,Gesamt!$A$5:$F$300,5,FALSE)</f>
        <v>28.78</v>
      </c>
      <c r="G12" s="10">
        <f>+VLOOKUP($B12,Gesamt!$A$5:$G$300,6,FALSE)</f>
        <v>28.93</v>
      </c>
      <c r="H12" s="10">
        <f>+VLOOKUP($B12,Gesamt!$A$5:$H$300,7,FALSE)</f>
        <v>28.61</v>
      </c>
      <c r="I12" s="10">
        <f>+VLOOKUP($B12,Gesamt!$A$5:$I$300,8,FALSE)</f>
        <v>28.83</v>
      </c>
      <c r="J12" s="10">
        <f>+VLOOKUP($B12,Gesamt!$A$5:$Q$300,9,FALSE)</f>
        <v>0</v>
      </c>
      <c r="K12" s="10">
        <f>+VLOOKUP($B12,Gesamt!$A$5:$Q$300,10,FALSE)</f>
        <v>0</v>
      </c>
      <c r="L12" s="10">
        <f>+VLOOKUP($B12,Gesamt!$A$5:$Q$300,11,FALSE)</f>
        <v>0</v>
      </c>
      <c r="M12" s="10">
        <f>+VLOOKUP($B12,Gesamt!$A$5:$Q$300,12,FALSE)</f>
        <v>0</v>
      </c>
      <c r="N12" s="10">
        <f>+VLOOKUP($B12,Gesamt!$A$5:$Q$300,13,FALSE)</f>
        <v>0</v>
      </c>
      <c r="O12" s="10">
        <f>+VLOOKUP($B12,Gesamt!$A$5:$Q$300,14,FALSE)</f>
        <v>0</v>
      </c>
      <c r="P12" s="10">
        <f>+VLOOKUP($B12,Gesamt!$A$5:$Q$300,15,FALSE)</f>
        <v>0</v>
      </c>
      <c r="Q12" s="10">
        <f>+VLOOKUP($B12,Gesamt!$A$5:$Q$300,16,FALSE)</f>
        <v>0</v>
      </c>
      <c r="R12" s="10">
        <f t="shared" si="1"/>
        <v>115.15</v>
      </c>
      <c r="S12" s="8">
        <f t="shared" si="2"/>
        <v>-115.15</v>
      </c>
    </row>
    <row r="13" spans="1:19" ht="12.75">
      <c r="A13" s="1">
        <f t="shared" si="0"/>
        <v>6</v>
      </c>
      <c r="B13" s="1">
        <v>342</v>
      </c>
      <c r="C13" s="2" t="str">
        <f>+VLOOKUP($B13,Gesamt!$A$5:$D$300,2,FALSE)</f>
        <v>Förster</v>
      </c>
      <c r="D13" s="2" t="str">
        <f>+VLOOKUP($B13,Gesamt!$A$5:$D$300,3,FALSE)</f>
        <v>Hannah</v>
      </c>
      <c r="E13" s="1" t="str">
        <f>+VLOOKUP($B13,Gesamt!$A$5:$D$300,4,FALSE)</f>
        <v>Simmerath</v>
      </c>
      <c r="F13" s="10">
        <f>+VLOOKUP($B13,Gesamt!$A$5:$F$300,5,FALSE)</f>
        <v>29</v>
      </c>
      <c r="G13" s="10">
        <f>+VLOOKUP($B13,Gesamt!$A$5:$G$300,6,FALSE)</f>
        <v>28.71</v>
      </c>
      <c r="H13" s="10">
        <f>+VLOOKUP($B13,Gesamt!$A$5:$H$300,7,FALSE)</f>
        <v>28.85</v>
      </c>
      <c r="I13" s="10">
        <f>+VLOOKUP($B13,Gesamt!$A$5:$I$300,8,FALSE)</f>
        <v>28.72</v>
      </c>
      <c r="J13" s="10">
        <f>+VLOOKUP($B13,Gesamt!$A$5:$Q$300,9,FALSE)</f>
        <v>0</v>
      </c>
      <c r="K13" s="10">
        <f>+VLOOKUP($B13,Gesamt!$A$5:$Q$300,10,FALSE)</f>
        <v>0</v>
      </c>
      <c r="L13" s="10">
        <f>+VLOOKUP($B13,Gesamt!$A$5:$Q$300,11,FALSE)</f>
        <v>0</v>
      </c>
      <c r="M13" s="10">
        <f>+VLOOKUP($B13,Gesamt!$A$5:$Q$300,12,FALSE)</f>
        <v>0</v>
      </c>
      <c r="N13" s="10">
        <f>+VLOOKUP($B13,Gesamt!$A$5:$Q$300,13,FALSE)</f>
        <v>0</v>
      </c>
      <c r="O13" s="10">
        <f>+VLOOKUP($B13,Gesamt!$A$5:$Q$300,14,FALSE)</f>
        <v>0</v>
      </c>
      <c r="P13" s="10">
        <f>+VLOOKUP($B13,Gesamt!$A$5:$Q$300,15,FALSE)</f>
        <v>0</v>
      </c>
      <c r="Q13" s="10">
        <f>+VLOOKUP($B13,Gesamt!$A$5:$Q$300,16,FALSE)</f>
        <v>0</v>
      </c>
      <c r="R13" s="10">
        <f t="shared" si="1"/>
        <v>115.28</v>
      </c>
      <c r="S13" s="8">
        <f t="shared" si="2"/>
        <v>-115.28</v>
      </c>
    </row>
    <row r="14" spans="1:19" ht="12.75">
      <c r="A14" s="1">
        <f t="shared" si="0"/>
        <v>7</v>
      </c>
      <c r="B14" s="1">
        <v>341</v>
      </c>
      <c r="C14" s="2" t="str">
        <f>+VLOOKUP($B14,Gesamt!$A$5:$D$300,2,FALSE)</f>
        <v>Förster</v>
      </c>
      <c r="D14" s="2" t="str">
        <f>+VLOOKUP($B14,Gesamt!$A$5:$D$300,3,FALSE)</f>
        <v>Jan</v>
      </c>
      <c r="E14" s="1" t="str">
        <f>+VLOOKUP($B14,Gesamt!$A$5:$D$300,4,FALSE)</f>
        <v>Simmerath</v>
      </c>
      <c r="F14" s="10">
        <f>+VLOOKUP($B14,Gesamt!$A$5:$F$300,5,FALSE)</f>
        <v>28.81</v>
      </c>
      <c r="G14" s="10">
        <f>+VLOOKUP($B14,Gesamt!$A$5:$G$300,6,FALSE)</f>
        <v>28.93</v>
      </c>
      <c r="H14" s="10">
        <f>+VLOOKUP($B14,Gesamt!$A$5:$H$300,7,FALSE)</f>
        <v>28.6</v>
      </c>
      <c r="I14" s="10">
        <f>+VLOOKUP($B14,Gesamt!$A$5:$I$300,8,FALSE)</f>
        <v>28.97</v>
      </c>
      <c r="J14" s="10">
        <f>+VLOOKUP($B14,Gesamt!$A$5:$Q$300,9,FALSE)</f>
        <v>0</v>
      </c>
      <c r="K14" s="10">
        <f>+VLOOKUP($B14,Gesamt!$A$5:$Q$300,10,FALSE)</f>
        <v>0</v>
      </c>
      <c r="L14" s="10">
        <f>+VLOOKUP($B14,Gesamt!$A$5:$Q$300,11,FALSE)</f>
        <v>0</v>
      </c>
      <c r="M14" s="10">
        <f>+VLOOKUP($B14,Gesamt!$A$5:$Q$300,12,FALSE)</f>
        <v>0</v>
      </c>
      <c r="N14" s="10">
        <f>+VLOOKUP($B14,Gesamt!$A$5:$Q$300,13,FALSE)</f>
        <v>0</v>
      </c>
      <c r="O14" s="10">
        <f>+VLOOKUP($B14,Gesamt!$A$5:$Q$300,14,FALSE)</f>
        <v>0</v>
      </c>
      <c r="P14" s="10">
        <f>+VLOOKUP($B14,Gesamt!$A$5:$Q$300,15,FALSE)</f>
        <v>0</v>
      </c>
      <c r="Q14" s="10">
        <f>+VLOOKUP($B14,Gesamt!$A$5:$Q$300,16,FALSE)</f>
        <v>0</v>
      </c>
      <c r="R14" s="10">
        <f t="shared" si="1"/>
        <v>115.31</v>
      </c>
      <c r="S14" s="8">
        <f t="shared" si="2"/>
        <v>-115.31</v>
      </c>
    </row>
    <row r="15" spans="1:19" ht="12.75">
      <c r="A15" s="1">
        <f t="shared" si="0"/>
        <v>8</v>
      </c>
      <c r="B15" s="1">
        <v>304</v>
      </c>
      <c r="C15" s="2" t="str">
        <f>+VLOOKUP($B15,Gesamt!$A$5:$D$300,2,FALSE)</f>
        <v>van Loo</v>
      </c>
      <c r="D15" s="2" t="str">
        <f>+VLOOKUP($B15,Gesamt!$A$5:$D$300,3,FALSE)</f>
        <v>Julian</v>
      </c>
      <c r="E15" s="1" t="str">
        <f>+VLOOKUP($B15,Gesamt!$A$5:$D$300,4,FALSE)</f>
        <v>Kerpen</v>
      </c>
      <c r="F15" s="10">
        <f>+VLOOKUP($B15,Gesamt!$A$5:$F$300,5,FALSE)</f>
        <v>28.81</v>
      </c>
      <c r="G15" s="10">
        <f>+VLOOKUP($B15,Gesamt!$A$5:$G$300,6,FALSE)</f>
        <v>28.91</v>
      </c>
      <c r="H15" s="10">
        <f>+VLOOKUP($B15,Gesamt!$A$5:$H$300,7,FALSE)</f>
        <v>28.75</v>
      </c>
      <c r="I15" s="10">
        <f>+VLOOKUP($B15,Gesamt!$A$5:$I$300,8,FALSE)</f>
        <v>28.85</v>
      </c>
      <c r="J15" s="10">
        <f>+VLOOKUP($B15,Gesamt!$A$5:$Q$300,9,FALSE)</f>
        <v>0</v>
      </c>
      <c r="K15" s="10">
        <f>+VLOOKUP($B15,Gesamt!$A$5:$Q$300,10,FALSE)</f>
        <v>0</v>
      </c>
      <c r="L15" s="10">
        <f>+VLOOKUP($B15,Gesamt!$A$5:$Q$300,11,FALSE)</f>
        <v>0</v>
      </c>
      <c r="M15" s="10">
        <f>+VLOOKUP($B15,Gesamt!$A$5:$Q$300,12,FALSE)</f>
        <v>0</v>
      </c>
      <c r="N15" s="10">
        <f>+VLOOKUP($B15,Gesamt!$A$5:$Q$300,13,FALSE)</f>
        <v>0</v>
      </c>
      <c r="O15" s="10">
        <f>+VLOOKUP($B15,Gesamt!$A$5:$Q$300,14,FALSE)</f>
        <v>0</v>
      </c>
      <c r="P15" s="10">
        <f>+VLOOKUP($B15,Gesamt!$A$5:$Q$300,15,FALSE)</f>
        <v>0</v>
      </c>
      <c r="Q15" s="10">
        <f>+VLOOKUP($B15,Gesamt!$A$5:$Q$300,16,FALSE)</f>
        <v>0</v>
      </c>
      <c r="R15" s="10">
        <f t="shared" si="1"/>
        <v>115.32</v>
      </c>
      <c r="S15" s="8">
        <f t="shared" si="2"/>
        <v>-115.32</v>
      </c>
    </row>
    <row r="16" spans="1:19" ht="12.75">
      <c r="A16" s="1">
        <f t="shared" si="0"/>
        <v>9</v>
      </c>
      <c r="B16" s="1">
        <v>303</v>
      </c>
      <c r="C16" s="2" t="str">
        <f>+VLOOKUP($B16,Gesamt!$A$5:$D$300,2,FALSE)</f>
        <v>Sulitze</v>
      </c>
      <c r="D16" s="2" t="str">
        <f>+VLOOKUP($B16,Gesamt!$A$5:$D$300,3,FALSE)</f>
        <v>Franziska</v>
      </c>
      <c r="E16" s="1" t="str">
        <f>+VLOOKUP($B16,Gesamt!$A$5:$D$300,4,FALSE)</f>
        <v>Bergkamen</v>
      </c>
      <c r="F16" s="10">
        <f>+VLOOKUP($B16,Gesamt!$A$5:$F$300,5,FALSE)</f>
        <v>29</v>
      </c>
      <c r="G16" s="10">
        <f>+VLOOKUP($B16,Gesamt!$A$5:$G$300,6,FALSE)</f>
        <v>28.76</v>
      </c>
      <c r="H16" s="10">
        <f>+VLOOKUP($B16,Gesamt!$A$5:$H$300,7,FALSE)</f>
        <v>28.94</v>
      </c>
      <c r="I16" s="10">
        <f>+VLOOKUP($B16,Gesamt!$A$5:$I$300,8,FALSE)</f>
        <v>28.64</v>
      </c>
      <c r="J16" s="10">
        <f>+VLOOKUP($B16,Gesamt!$A$5:$Q$300,9,FALSE)</f>
        <v>0</v>
      </c>
      <c r="K16" s="10">
        <f>+VLOOKUP($B16,Gesamt!$A$5:$Q$300,10,FALSE)</f>
        <v>0</v>
      </c>
      <c r="L16" s="10">
        <f>+VLOOKUP($B16,Gesamt!$A$5:$Q$300,11,FALSE)</f>
        <v>0</v>
      </c>
      <c r="M16" s="10">
        <f>+VLOOKUP($B16,Gesamt!$A$5:$Q$300,12,FALSE)</f>
        <v>0</v>
      </c>
      <c r="N16" s="10">
        <f>+VLOOKUP($B16,Gesamt!$A$5:$Q$300,13,FALSE)</f>
        <v>0</v>
      </c>
      <c r="O16" s="10">
        <f>+VLOOKUP($B16,Gesamt!$A$5:$Q$300,14,FALSE)</f>
        <v>0</v>
      </c>
      <c r="P16" s="10">
        <f>+VLOOKUP($B16,Gesamt!$A$5:$Q$300,15,FALSE)</f>
        <v>0</v>
      </c>
      <c r="Q16" s="10">
        <f>+VLOOKUP($B16,Gesamt!$A$5:$Q$300,16,FALSE)</f>
        <v>0</v>
      </c>
      <c r="R16" s="10">
        <f t="shared" si="1"/>
        <v>115.34</v>
      </c>
      <c r="S16" s="8">
        <f t="shared" si="2"/>
        <v>-115.34</v>
      </c>
    </row>
    <row r="17" spans="1:19" ht="12.75">
      <c r="A17" s="1">
        <f t="shared" si="0"/>
        <v>10</v>
      </c>
      <c r="B17" s="1">
        <v>313</v>
      </c>
      <c r="C17" s="2" t="str">
        <f>+VLOOKUP($B17,Gesamt!$A$5:$D$300,2,FALSE)</f>
        <v>Lange</v>
      </c>
      <c r="D17" s="2" t="str">
        <f>+VLOOKUP($B17,Gesamt!$A$5:$D$300,3,FALSE)</f>
        <v>Florian</v>
      </c>
      <c r="E17" s="1" t="str">
        <f>+VLOOKUP($B17,Gesamt!$A$5:$D$300,4,FALSE)</f>
        <v>Mettingen</v>
      </c>
      <c r="F17" s="10">
        <f>+VLOOKUP($B17,Gesamt!$A$5:$F$300,5,FALSE)</f>
        <v>28.8</v>
      </c>
      <c r="G17" s="10">
        <f>+VLOOKUP($B17,Gesamt!$A$5:$G$300,6,FALSE)</f>
        <v>28.98</v>
      </c>
      <c r="H17" s="10">
        <f>+VLOOKUP($B17,Gesamt!$A$5:$H$300,7,FALSE)</f>
        <v>28.65</v>
      </c>
      <c r="I17" s="10">
        <f>+VLOOKUP($B17,Gesamt!$A$5:$I$300,8,FALSE)</f>
        <v>29</v>
      </c>
      <c r="J17" s="10">
        <f>+VLOOKUP($B17,Gesamt!$A$5:$Q$300,9,FALSE)</f>
        <v>0</v>
      </c>
      <c r="K17" s="10">
        <f>+VLOOKUP($B17,Gesamt!$A$5:$Q$300,10,FALSE)</f>
        <v>0</v>
      </c>
      <c r="L17" s="10">
        <f>+VLOOKUP($B17,Gesamt!$A$5:$Q$300,11,FALSE)</f>
        <v>0</v>
      </c>
      <c r="M17" s="10">
        <f>+VLOOKUP($B17,Gesamt!$A$5:$Q$300,12,FALSE)</f>
        <v>0</v>
      </c>
      <c r="N17" s="10">
        <f>+VLOOKUP($B17,Gesamt!$A$5:$Q$300,13,FALSE)</f>
        <v>0</v>
      </c>
      <c r="O17" s="10">
        <f>+VLOOKUP($B17,Gesamt!$A$5:$Q$300,14,FALSE)</f>
        <v>0</v>
      </c>
      <c r="P17" s="10">
        <f>+VLOOKUP($B17,Gesamt!$A$5:$Q$300,15,FALSE)</f>
        <v>0</v>
      </c>
      <c r="Q17" s="10">
        <f>+VLOOKUP($B17,Gesamt!$A$5:$Q$300,16,FALSE)</f>
        <v>0</v>
      </c>
      <c r="R17" s="10">
        <f t="shared" si="1"/>
        <v>115.43</v>
      </c>
      <c r="S17" s="8">
        <f t="shared" si="2"/>
        <v>-115.43</v>
      </c>
    </row>
    <row r="18" spans="1:19" ht="12.75">
      <c r="A18" s="1">
        <f t="shared" si="0"/>
        <v>11</v>
      </c>
      <c r="B18" s="1">
        <v>351</v>
      </c>
      <c r="C18" s="2" t="str">
        <f>+VLOOKUP($B18,Gesamt!$A$5:$D$300,2,FALSE)</f>
        <v>Hoffmann</v>
      </c>
      <c r="D18" s="2" t="str">
        <f>+VLOOKUP($B18,Gesamt!$A$5:$D$300,3,FALSE)</f>
        <v>Justin</v>
      </c>
      <c r="E18" s="1" t="str">
        <f>+VLOOKUP($B18,Gesamt!$A$5:$D$300,4,FALSE)</f>
        <v>Friedrichsfeld</v>
      </c>
      <c r="F18" s="10">
        <f>+VLOOKUP($B18,Gesamt!$A$5:$F$300,5,FALSE)</f>
        <v>29.1</v>
      </c>
      <c r="G18" s="10">
        <f>+VLOOKUP($B18,Gesamt!$A$5:$G$300,6,FALSE)</f>
        <v>28.67</v>
      </c>
      <c r="H18" s="10">
        <f>+VLOOKUP($B18,Gesamt!$A$5:$H$300,7,FALSE)</f>
        <v>28.96</v>
      </c>
      <c r="I18" s="10">
        <f>+VLOOKUP($B18,Gesamt!$A$5:$I$300,8,FALSE)</f>
        <v>28.74</v>
      </c>
      <c r="J18" s="10">
        <f>+VLOOKUP($B18,Gesamt!$A$5:$Q$300,9,FALSE)</f>
        <v>0</v>
      </c>
      <c r="K18" s="10">
        <f>+VLOOKUP($B18,Gesamt!$A$5:$Q$300,10,FALSE)</f>
        <v>0</v>
      </c>
      <c r="L18" s="10">
        <f>+VLOOKUP($B18,Gesamt!$A$5:$Q$300,11,FALSE)</f>
        <v>0</v>
      </c>
      <c r="M18" s="10">
        <f>+VLOOKUP($B18,Gesamt!$A$5:$Q$300,12,FALSE)</f>
        <v>0</v>
      </c>
      <c r="N18" s="10">
        <f>+VLOOKUP($B18,Gesamt!$A$5:$Q$300,13,FALSE)</f>
        <v>0</v>
      </c>
      <c r="O18" s="10">
        <f>+VLOOKUP($B18,Gesamt!$A$5:$Q$300,14,FALSE)</f>
        <v>0</v>
      </c>
      <c r="P18" s="10">
        <f>+VLOOKUP($B18,Gesamt!$A$5:$Q$300,15,FALSE)</f>
        <v>0</v>
      </c>
      <c r="Q18" s="10">
        <f>+VLOOKUP($B18,Gesamt!$A$5:$Q$300,16,FALSE)</f>
        <v>0</v>
      </c>
      <c r="R18" s="10">
        <f t="shared" si="1"/>
        <v>115.47</v>
      </c>
      <c r="S18" s="8">
        <f t="shared" si="2"/>
        <v>-115.47</v>
      </c>
    </row>
    <row r="19" spans="1:19" ht="12.75">
      <c r="A19" s="1">
        <f t="shared" si="0"/>
        <v>12</v>
      </c>
      <c r="B19" s="1">
        <v>322</v>
      </c>
      <c r="C19" s="2" t="str">
        <f>+VLOOKUP($B19,Gesamt!$A$5:$D$300,2,FALSE)</f>
        <v>Dircks</v>
      </c>
      <c r="D19" s="2" t="str">
        <f>+VLOOKUP($B19,Gesamt!$A$5:$D$300,3,FALSE)</f>
        <v>Michaela</v>
      </c>
      <c r="E19" s="1" t="str">
        <f>+VLOOKUP($B19,Gesamt!$A$5:$D$300,4,FALSE)</f>
        <v>Billerbeck</v>
      </c>
      <c r="F19" s="10">
        <f>+VLOOKUP($B19,Gesamt!$A$5:$F$300,5,FALSE)</f>
        <v>29.05</v>
      </c>
      <c r="G19" s="10">
        <f>+VLOOKUP($B19,Gesamt!$A$5:$G$300,6,FALSE)</f>
        <v>28.79</v>
      </c>
      <c r="H19" s="10">
        <f>+VLOOKUP($B19,Gesamt!$A$5:$H$300,7,FALSE)</f>
        <v>29</v>
      </c>
      <c r="I19" s="10">
        <f>+VLOOKUP($B19,Gesamt!$A$5:$I$300,8,FALSE)</f>
        <v>28.77</v>
      </c>
      <c r="J19" s="10">
        <f>+VLOOKUP($B19,Gesamt!$A$5:$Q$300,9,FALSE)</f>
        <v>0</v>
      </c>
      <c r="K19" s="10">
        <f>+VLOOKUP($B19,Gesamt!$A$5:$Q$300,10,FALSE)</f>
        <v>0</v>
      </c>
      <c r="L19" s="10">
        <f>+VLOOKUP($B19,Gesamt!$A$5:$Q$300,11,FALSE)</f>
        <v>0</v>
      </c>
      <c r="M19" s="10">
        <f>+VLOOKUP($B19,Gesamt!$A$5:$Q$300,12,FALSE)</f>
        <v>0</v>
      </c>
      <c r="N19" s="10">
        <f>+VLOOKUP($B19,Gesamt!$A$5:$Q$300,13,FALSE)</f>
        <v>0</v>
      </c>
      <c r="O19" s="10">
        <f>+VLOOKUP($B19,Gesamt!$A$5:$Q$300,14,FALSE)</f>
        <v>0</v>
      </c>
      <c r="P19" s="10">
        <f>+VLOOKUP($B19,Gesamt!$A$5:$Q$300,15,FALSE)</f>
        <v>0</v>
      </c>
      <c r="Q19" s="10">
        <f>+VLOOKUP($B19,Gesamt!$A$5:$Q$300,16,FALSE)</f>
        <v>0</v>
      </c>
      <c r="R19" s="10">
        <f t="shared" si="1"/>
        <v>115.61</v>
      </c>
      <c r="S19" s="8">
        <f t="shared" si="2"/>
        <v>-115.61</v>
      </c>
    </row>
    <row r="20" spans="1:19" ht="12.75">
      <c r="A20" s="1">
        <f t="shared" si="0"/>
        <v>13</v>
      </c>
      <c r="B20" s="1">
        <v>310</v>
      </c>
      <c r="C20" s="2" t="str">
        <f>+VLOOKUP($B20,Gesamt!$A$5:$D$300,2,FALSE)</f>
        <v>Kelch</v>
      </c>
      <c r="D20" s="2" t="str">
        <f>+VLOOKUP($B20,Gesamt!$A$5:$D$300,3,FALSE)</f>
        <v>Maria</v>
      </c>
      <c r="E20" s="1" t="str">
        <f>+VLOOKUP($B20,Gesamt!$A$5:$D$300,4,FALSE)</f>
        <v>Bergkamen</v>
      </c>
      <c r="F20" s="10">
        <f>+VLOOKUP($B20,Gesamt!$A$5:$F$300,5,FALSE)</f>
        <v>28.87</v>
      </c>
      <c r="G20" s="10">
        <f>+VLOOKUP($B20,Gesamt!$A$5:$G$300,6,FALSE)</f>
        <v>29.01</v>
      </c>
      <c r="H20" s="10">
        <f>+VLOOKUP($B20,Gesamt!$A$5:$H$300,7,FALSE)</f>
        <v>28.71</v>
      </c>
      <c r="I20" s="10">
        <f>+VLOOKUP($B20,Gesamt!$A$5:$I$300,8,FALSE)</f>
        <v>29.03</v>
      </c>
      <c r="J20" s="10">
        <f>+VLOOKUP($B20,Gesamt!$A$5:$Q$300,9,FALSE)</f>
        <v>0</v>
      </c>
      <c r="K20" s="10">
        <f>+VLOOKUP($B20,Gesamt!$A$5:$Q$300,10,FALSE)</f>
        <v>0</v>
      </c>
      <c r="L20" s="10">
        <f>+VLOOKUP($B20,Gesamt!$A$5:$Q$300,11,FALSE)</f>
        <v>0</v>
      </c>
      <c r="M20" s="10">
        <f>+VLOOKUP($B20,Gesamt!$A$5:$Q$300,12,FALSE)</f>
        <v>0</v>
      </c>
      <c r="N20" s="10">
        <f>+VLOOKUP($B20,Gesamt!$A$5:$Q$300,13,FALSE)</f>
        <v>0</v>
      </c>
      <c r="O20" s="10">
        <f>+VLOOKUP($B20,Gesamt!$A$5:$Q$300,14,FALSE)</f>
        <v>0</v>
      </c>
      <c r="P20" s="10">
        <f>+VLOOKUP($B20,Gesamt!$A$5:$Q$300,15,FALSE)</f>
        <v>0</v>
      </c>
      <c r="Q20" s="10">
        <f>+VLOOKUP($B20,Gesamt!$A$5:$Q$300,16,FALSE)</f>
        <v>0</v>
      </c>
      <c r="R20" s="10">
        <f t="shared" si="1"/>
        <v>115.62</v>
      </c>
      <c r="S20" s="8">
        <f t="shared" si="2"/>
        <v>-115.62</v>
      </c>
    </row>
    <row r="21" spans="1:19" ht="12.75">
      <c r="A21" s="1">
        <f t="shared" si="0"/>
        <v>14</v>
      </c>
      <c r="B21" s="1">
        <v>305</v>
      </c>
      <c r="C21" s="2" t="str">
        <f>+VLOOKUP($B21,Gesamt!$A$5:$D$300,2,FALSE)</f>
        <v>Gößling</v>
      </c>
      <c r="D21" s="2" t="str">
        <f>+VLOOKUP($B21,Gesamt!$A$5:$D$300,3,FALSE)</f>
        <v>Jannik</v>
      </c>
      <c r="E21" s="1" t="str">
        <f>+VLOOKUP($B21,Gesamt!$A$5:$D$300,4,FALSE)</f>
        <v>Mettingen</v>
      </c>
      <c r="F21" s="10">
        <f>+VLOOKUP($B21,Gesamt!$A$5:$F$300,5,FALSE)</f>
        <v>29.14</v>
      </c>
      <c r="G21" s="10">
        <f>+VLOOKUP($B21,Gesamt!$A$5:$G$300,6,FALSE)</f>
        <v>28.85</v>
      </c>
      <c r="H21" s="10">
        <f>+VLOOKUP($B21,Gesamt!$A$5:$H$300,7,FALSE)</f>
        <v>28.99</v>
      </c>
      <c r="I21" s="10">
        <f>+VLOOKUP($B21,Gesamt!$A$5:$I$300,8,FALSE)</f>
        <v>28.69</v>
      </c>
      <c r="J21" s="10">
        <f>+VLOOKUP($B21,Gesamt!$A$5:$Q$300,9,FALSE)</f>
        <v>0</v>
      </c>
      <c r="K21" s="10">
        <f>+VLOOKUP($B21,Gesamt!$A$5:$Q$300,10,FALSE)</f>
        <v>0</v>
      </c>
      <c r="L21" s="10">
        <f>+VLOOKUP($B21,Gesamt!$A$5:$Q$300,11,FALSE)</f>
        <v>0</v>
      </c>
      <c r="M21" s="10">
        <f>+VLOOKUP($B21,Gesamt!$A$5:$Q$300,12,FALSE)</f>
        <v>0</v>
      </c>
      <c r="N21" s="10">
        <f>+VLOOKUP($B21,Gesamt!$A$5:$Q$300,13,FALSE)</f>
        <v>0</v>
      </c>
      <c r="O21" s="10">
        <f>+VLOOKUP($B21,Gesamt!$A$5:$Q$300,14,FALSE)</f>
        <v>0</v>
      </c>
      <c r="P21" s="10">
        <f>+VLOOKUP($B21,Gesamt!$A$5:$Q$300,15,FALSE)</f>
        <v>0</v>
      </c>
      <c r="Q21" s="10">
        <f>+VLOOKUP($B21,Gesamt!$A$5:$Q$300,16,FALSE)</f>
        <v>0</v>
      </c>
      <c r="R21" s="10">
        <f t="shared" si="1"/>
        <v>115.67</v>
      </c>
      <c r="S21" s="8">
        <f t="shared" si="2"/>
        <v>-115.67</v>
      </c>
    </row>
    <row r="22" spans="1:19" ht="12.75">
      <c r="A22" s="1">
        <f t="shared" si="0"/>
        <v>15</v>
      </c>
      <c r="B22" s="1">
        <v>306</v>
      </c>
      <c r="C22" s="2" t="str">
        <f>+VLOOKUP($B22,Gesamt!$A$5:$D$300,2,FALSE)</f>
        <v>Stagge</v>
      </c>
      <c r="D22" s="2" t="str">
        <f>+VLOOKUP($B22,Gesamt!$A$5:$D$300,3,FALSE)</f>
        <v>Marius</v>
      </c>
      <c r="E22" s="1" t="str">
        <f>+VLOOKUP($B22,Gesamt!$A$5:$D$300,4,FALSE)</f>
        <v>Rheine</v>
      </c>
      <c r="F22" s="10">
        <f>+VLOOKUP($B22,Gesamt!$A$5:$F$300,5,FALSE)</f>
        <v>28.86</v>
      </c>
      <c r="G22" s="10">
        <f>+VLOOKUP($B22,Gesamt!$A$5:$G$300,6,FALSE)</f>
        <v>29.08</v>
      </c>
      <c r="H22" s="10">
        <f>+VLOOKUP($B22,Gesamt!$A$5:$H$300,7,FALSE)</f>
        <v>28.87</v>
      </c>
      <c r="I22" s="10">
        <f>+VLOOKUP($B22,Gesamt!$A$5:$I$300,8,FALSE)</f>
        <v>28.91</v>
      </c>
      <c r="J22" s="10">
        <f>+VLOOKUP($B22,Gesamt!$A$5:$Q$300,9,FALSE)</f>
        <v>0</v>
      </c>
      <c r="K22" s="10">
        <f>+VLOOKUP($B22,Gesamt!$A$5:$Q$300,10,FALSE)</f>
        <v>0</v>
      </c>
      <c r="L22" s="10">
        <f>+VLOOKUP($B22,Gesamt!$A$5:$Q$300,11,FALSE)</f>
        <v>0</v>
      </c>
      <c r="M22" s="10">
        <f>+VLOOKUP($B22,Gesamt!$A$5:$Q$300,12,FALSE)</f>
        <v>0</v>
      </c>
      <c r="N22" s="10">
        <f>+VLOOKUP($B22,Gesamt!$A$5:$Q$300,13,FALSE)</f>
        <v>0</v>
      </c>
      <c r="O22" s="10">
        <f>+VLOOKUP($B22,Gesamt!$A$5:$Q$300,14,FALSE)</f>
        <v>0</v>
      </c>
      <c r="P22" s="10">
        <f>+VLOOKUP($B22,Gesamt!$A$5:$Q$300,15,FALSE)</f>
        <v>0</v>
      </c>
      <c r="Q22" s="10">
        <f>+VLOOKUP($B22,Gesamt!$A$5:$Q$300,16,FALSE)</f>
        <v>0</v>
      </c>
      <c r="R22" s="10">
        <f aca="true" t="shared" si="3" ref="R22:R27">(F22*$F$4+G22*$G$4+H22*$H$4+I22*$I$4+J22*$J$4+K22*$K$4+L22*$F$4+M22*$G$4+N22*$H$4+O22*$I$4+P22*$J$4+Q22*$K$4)</f>
        <v>115.72</v>
      </c>
      <c r="S22" s="8">
        <f t="shared" si="2"/>
        <v>-115.72</v>
      </c>
    </row>
    <row r="23" spans="1:19" ht="12.75">
      <c r="A23" s="1">
        <f t="shared" si="0"/>
        <v>16</v>
      </c>
      <c r="B23" s="1">
        <v>328</v>
      </c>
      <c r="C23" s="2" t="str">
        <f>+VLOOKUP($B23,Gesamt!$A$5:$D$300,2,FALSE)</f>
        <v>Niermann</v>
      </c>
      <c r="D23" s="2" t="str">
        <f>+VLOOKUP($B23,Gesamt!$A$5:$D$300,3,FALSE)</f>
        <v>Larissa</v>
      </c>
      <c r="E23" s="1" t="str">
        <f>+VLOOKUP($B23,Gesamt!$A$5:$D$300,4,FALSE)</f>
        <v>Mettingen</v>
      </c>
      <c r="F23" s="10">
        <f>+VLOOKUP($B23,Gesamt!$A$5:$F$300,5,FALSE)</f>
        <v>28.88</v>
      </c>
      <c r="G23" s="10">
        <f>+VLOOKUP($B23,Gesamt!$A$5:$G$300,6,FALSE)</f>
        <v>29.04</v>
      </c>
      <c r="H23" s="10">
        <f>+VLOOKUP($B23,Gesamt!$A$5:$H$300,7,FALSE)</f>
        <v>28.83</v>
      </c>
      <c r="I23" s="10">
        <f>+VLOOKUP($B23,Gesamt!$A$5:$I$300,8,FALSE)</f>
        <v>29.05</v>
      </c>
      <c r="J23" s="10">
        <f>+VLOOKUP($B23,Gesamt!$A$5:$Q$300,9,FALSE)</f>
        <v>0</v>
      </c>
      <c r="K23" s="10">
        <f>+VLOOKUP($B23,Gesamt!$A$5:$Q$300,10,FALSE)</f>
        <v>0</v>
      </c>
      <c r="L23" s="10">
        <f>+VLOOKUP($B23,Gesamt!$A$5:$Q$300,11,FALSE)</f>
        <v>0</v>
      </c>
      <c r="M23" s="10">
        <f>+VLOOKUP($B23,Gesamt!$A$5:$Q$300,12,FALSE)</f>
        <v>0</v>
      </c>
      <c r="N23" s="10">
        <f>+VLOOKUP($B23,Gesamt!$A$5:$Q$300,13,FALSE)</f>
        <v>0</v>
      </c>
      <c r="O23" s="10">
        <f>+VLOOKUP($B23,Gesamt!$A$5:$Q$300,14,FALSE)</f>
        <v>0</v>
      </c>
      <c r="P23" s="10">
        <f>+VLOOKUP($B23,Gesamt!$A$5:$Q$300,15,FALSE)</f>
        <v>0</v>
      </c>
      <c r="Q23" s="10">
        <f>+VLOOKUP($B23,Gesamt!$A$5:$Q$300,16,FALSE)</f>
        <v>0</v>
      </c>
      <c r="R23" s="10">
        <f t="shared" si="3"/>
        <v>115.8</v>
      </c>
      <c r="S23" s="8">
        <f t="shared" si="2"/>
        <v>-115.8</v>
      </c>
    </row>
    <row r="24" spans="1:19" ht="12.75">
      <c r="A24" s="1">
        <f t="shared" si="0"/>
        <v>17</v>
      </c>
      <c r="B24" s="1">
        <v>316</v>
      </c>
      <c r="C24" s="2" t="str">
        <f>+VLOOKUP($B24,Gesamt!$A$5:$D$300,2,FALSE)</f>
        <v>Valtwies</v>
      </c>
      <c r="D24" s="2" t="str">
        <f>+VLOOKUP($B24,Gesamt!$A$5:$D$300,3,FALSE)</f>
        <v>Tom</v>
      </c>
      <c r="E24" s="1" t="str">
        <f>+VLOOKUP($B24,Gesamt!$A$5:$D$300,4,FALSE)</f>
        <v>Havixbeck</v>
      </c>
      <c r="F24" s="10">
        <f>+VLOOKUP($B24,Gesamt!$A$5:$F$300,5,FALSE)</f>
        <v>28.91</v>
      </c>
      <c r="G24" s="10">
        <f>+VLOOKUP($B24,Gesamt!$A$5:$G$300,6,FALSE)</f>
        <v>29.13</v>
      </c>
      <c r="H24" s="10">
        <f>+VLOOKUP($B24,Gesamt!$A$5:$H$300,7,FALSE)</f>
        <v>28.78</v>
      </c>
      <c r="I24" s="10">
        <f>+VLOOKUP($B24,Gesamt!$A$5:$I$300,8,FALSE)</f>
        <v>29.03</v>
      </c>
      <c r="J24" s="10">
        <f>+VLOOKUP($B24,Gesamt!$A$5:$Q$300,9,FALSE)</f>
        <v>0</v>
      </c>
      <c r="K24" s="10">
        <f>+VLOOKUP($B24,Gesamt!$A$5:$Q$300,10,FALSE)</f>
        <v>0</v>
      </c>
      <c r="L24" s="10">
        <f>+VLOOKUP($B24,Gesamt!$A$5:$Q$300,11,FALSE)</f>
        <v>0</v>
      </c>
      <c r="M24" s="10">
        <f>+VLOOKUP($B24,Gesamt!$A$5:$Q$300,12,FALSE)</f>
        <v>0</v>
      </c>
      <c r="N24" s="10">
        <f>+VLOOKUP($B24,Gesamt!$A$5:$Q$300,13,FALSE)</f>
        <v>0</v>
      </c>
      <c r="O24" s="10">
        <f>+VLOOKUP($B24,Gesamt!$A$5:$Q$300,14,FALSE)</f>
        <v>0</v>
      </c>
      <c r="P24" s="10">
        <f>+VLOOKUP($B24,Gesamt!$A$5:$Q$300,15,FALSE)</f>
        <v>0</v>
      </c>
      <c r="Q24" s="10">
        <f>+VLOOKUP($B24,Gesamt!$A$5:$Q$300,16,FALSE)</f>
        <v>0</v>
      </c>
      <c r="R24" s="10">
        <f t="shared" si="3"/>
        <v>115.85</v>
      </c>
      <c r="S24" s="8">
        <f t="shared" si="2"/>
        <v>-115.85</v>
      </c>
    </row>
    <row r="25" spans="1:19" ht="12.75">
      <c r="A25" s="1">
        <f t="shared" si="0"/>
        <v>17</v>
      </c>
      <c r="B25" s="1">
        <v>332</v>
      </c>
      <c r="C25" s="2" t="str">
        <f>+VLOOKUP($B25,Gesamt!$A$5:$D$300,2,FALSE)</f>
        <v>Stoll</v>
      </c>
      <c r="D25" s="2" t="str">
        <f>+VLOOKUP($B25,Gesamt!$A$5:$D$300,3,FALSE)</f>
        <v>Charlotte</v>
      </c>
      <c r="E25" s="1" t="str">
        <f>+VLOOKUP($B25,Gesamt!$A$5:$D$300,4,FALSE)</f>
        <v>Kerpen</v>
      </c>
      <c r="F25" s="10">
        <f>+VLOOKUP($B25,Gesamt!$A$5:$F$300,5,FALSE)</f>
        <v>29.12</v>
      </c>
      <c r="G25" s="10">
        <f>+VLOOKUP($B25,Gesamt!$A$5:$G$300,6,FALSE)</f>
        <v>28.82</v>
      </c>
      <c r="H25" s="10">
        <f>+VLOOKUP($B25,Gesamt!$A$5:$H$300,7,FALSE)</f>
        <v>29.04</v>
      </c>
      <c r="I25" s="10">
        <f>+VLOOKUP($B25,Gesamt!$A$5:$I$300,8,FALSE)</f>
        <v>28.87</v>
      </c>
      <c r="J25" s="10">
        <f>+VLOOKUP($B25,Gesamt!$A$5:$Q$300,9,FALSE)</f>
        <v>0</v>
      </c>
      <c r="K25" s="10">
        <f>+VLOOKUP($B25,Gesamt!$A$5:$Q$300,10,FALSE)</f>
        <v>0</v>
      </c>
      <c r="L25" s="10">
        <f>+VLOOKUP($B25,Gesamt!$A$5:$Q$300,11,FALSE)</f>
        <v>0</v>
      </c>
      <c r="M25" s="10">
        <f>+VLOOKUP($B25,Gesamt!$A$5:$Q$300,12,FALSE)</f>
        <v>0</v>
      </c>
      <c r="N25" s="10">
        <f>+VLOOKUP($B25,Gesamt!$A$5:$Q$300,13,FALSE)</f>
        <v>0</v>
      </c>
      <c r="O25" s="10">
        <f>+VLOOKUP($B25,Gesamt!$A$5:$Q$300,14,FALSE)</f>
        <v>0</v>
      </c>
      <c r="P25" s="10">
        <f>+VLOOKUP($B25,Gesamt!$A$5:$Q$300,15,FALSE)</f>
        <v>0</v>
      </c>
      <c r="Q25" s="10">
        <f>+VLOOKUP($B25,Gesamt!$A$5:$Q$300,16,FALSE)</f>
        <v>0</v>
      </c>
      <c r="R25" s="10">
        <f t="shared" si="3"/>
        <v>115.85</v>
      </c>
      <c r="S25" s="8">
        <f t="shared" si="2"/>
        <v>-115.85</v>
      </c>
    </row>
    <row r="26" spans="1:19" ht="12.75">
      <c r="A26" s="1">
        <f t="shared" si="0"/>
        <v>19</v>
      </c>
      <c r="B26" s="1">
        <v>307</v>
      </c>
      <c r="C26" s="2" t="str">
        <f>+VLOOKUP($B26,Gesamt!$A$5:$D$300,2,FALSE)</f>
        <v>Moutain</v>
      </c>
      <c r="D26" s="2" t="str">
        <f>+VLOOKUP($B26,Gesamt!$A$5:$D$300,3,FALSE)</f>
        <v>Angelique</v>
      </c>
      <c r="E26" s="1" t="str">
        <f>+VLOOKUP($B26,Gesamt!$A$5:$D$300,4,FALSE)</f>
        <v>Bergkamen</v>
      </c>
      <c r="F26" s="10">
        <f>+VLOOKUP($B26,Gesamt!$A$5:$F$300,5,FALSE)</f>
        <v>29.23</v>
      </c>
      <c r="G26" s="10">
        <f>+VLOOKUP($B26,Gesamt!$A$5:$G$300,6,FALSE)</f>
        <v>28.89</v>
      </c>
      <c r="H26" s="10">
        <f>+VLOOKUP($B26,Gesamt!$A$5:$H$300,7,FALSE)</f>
        <v>29</v>
      </c>
      <c r="I26" s="10">
        <f>+VLOOKUP($B26,Gesamt!$A$5:$I$300,8,FALSE)</f>
        <v>28.76</v>
      </c>
      <c r="J26" s="10">
        <f>+VLOOKUP($B26,Gesamt!$A$5:$Q$300,9,FALSE)</f>
        <v>0</v>
      </c>
      <c r="K26" s="10">
        <f>+VLOOKUP($B26,Gesamt!$A$5:$Q$300,10,FALSE)</f>
        <v>0</v>
      </c>
      <c r="L26" s="10">
        <f>+VLOOKUP($B26,Gesamt!$A$5:$Q$300,11,FALSE)</f>
        <v>0</v>
      </c>
      <c r="M26" s="10">
        <f>+VLOOKUP($B26,Gesamt!$A$5:$Q$300,12,FALSE)</f>
        <v>0</v>
      </c>
      <c r="N26" s="10">
        <f>+VLOOKUP($B26,Gesamt!$A$5:$Q$300,13,FALSE)</f>
        <v>0</v>
      </c>
      <c r="O26" s="10">
        <f>+VLOOKUP($B26,Gesamt!$A$5:$Q$300,14,FALSE)</f>
        <v>0</v>
      </c>
      <c r="P26" s="10">
        <f>+VLOOKUP($B26,Gesamt!$A$5:$Q$300,15,FALSE)</f>
        <v>0</v>
      </c>
      <c r="Q26" s="10">
        <f>+VLOOKUP($B26,Gesamt!$A$5:$Q$300,16,FALSE)</f>
        <v>0</v>
      </c>
      <c r="R26" s="10">
        <f t="shared" si="3"/>
        <v>115.88</v>
      </c>
      <c r="S26" s="8">
        <f t="shared" si="2"/>
        <v>-115.88</v>
      </c>
    </row>
    <row r="27" spans="1:19" ht="12.75">
      <c r="A27" s="1">
        <f t="shared" si="0"/>
        <v>20</v>
      </c>
      <c r="B27" s="1">
        <v>311</v>
      </c>
      <c r="C27" s="2" t="str">
        <f>+VLOOKUP($B27,Gesamt!$A$5:$D$300,2,FALSE)</f>
        <v>Hummels</v>
      </c>
      <c r="D27" s="2" t="str">
        <f>+VLOOKUP($B27,Gesamt!$A$5:$D$300,3,FALSE)</f>
        <v>Melissa</v>
      </c>
      <c r="E27" s="1" t="str">
        <f>+VLOOKUP($B27,Gesamt!$A$5:$D$300,4,FALSE)</f>
        <v>Stromberg</v>
      </c>
      <c r="F27" s="10">
        <f>+VLOOKUP($B27,Gesamt!$A$5:$F$300,5,FALSE)</f>
        <v>29.1</v>
      </c>
      <c r="G27" s="10">
        <f>+VLOOKUP($B27,Gesamt!$A$5:$G$300,6,FALSE)</f>
        <v>28.9</v>
      </c>
      <c r="H27" s="10">
        <f>+VLOOKUP($B27,Gesamt!$A$5:$H$300,7,FALSE)</f>
        <v>29</v>
      </c>
      <c r="I27" s="10">
        <f>+VLOOKUP($B27,Gesamt!$A$5:$I$300,8,FALSE)</f>
        <v>28.9</v>
      </c>
      <c r="J27" s="10">
        <f>+VLOOKUP($B27,Gesamt!$A$5:$Q$300,9,FALSE)</f>
        <v>0</v>
      </c>
      <c r="K27" s="10">
        <f>+VLOOKUP($B27,Gesamt!$A$5:$Q$300,10,FALSE)</f>
        <v>0</v>
      </c>
      <c r="L27" s="10">
        <f>+VLOOKUP($B27,Gesamt!$A$5:$Q$300,11,FALSE)</f>
        <v>0</v>
      </c>
      <c r="M27" s="10">
        <f>+VLOOKUP($B27,Gesamt!$A$5:$Q$300,12,FALSE)</f>
        <v>0</v>
      </c>
      <c r="N27" s="10">
        <f>+VLOOKUP($B27,Gesamt!$A$5:$Q$300,13,FALSE)</f>
        <v>0</v>
      </c>
      <c r="O27" s="10">
        <f>+VLOOKUP($B27,Gesamt!$A$5:$Q$300,14,FALSE)</f>
        <v>0</v>
      </c>
      <c r="P27" s="10">
        <f>+VLOOKUP($B27,Gesamt!$A$5:$Q$300,15,FALSE)</f>
        <v>0</v>
      </c>
      <c r="Q27" s="10">
        <f>+VLOOKUP($B27,Gesamt!$A$5:$Q$300,16,FALSE)</f>
        <v>0</v>
      </c>
      <c r="R27" s="10">
        <f t="shared" si="3"/>
        <v>115.9</v>
      </c>
      <c r="S27" s="8">
        <f t="shared" si="2"/>
        <v>-115.9</v>
      </c>
    </row>
    <row r="28" spans="1:19" ht="12.75">
      <c r="A28" s="1">
        <f t="shared" si="0"/>
        <v>20</v>
      </c>
      <c r="B28" s="1">
        <v>318</v>
      </c>
      <c r="C28" s="2" t="str">
        <f>+VLOOKUP($B28,Gesamt!$A$5:$D$300,2,FALSE)</f>
        <v>Lammers</v>
      </c>
      <c r="D28" s="2" t="str">
        <f>+VLOOKUP($B28,Gesamt!$A$5:$D$300,3,FALSE)</f>
        <v>Laura</v>
      </c>
      <c r="E28" s="1" t="str">
        <f>+VLOOKUP($B28,Gesamt!$A$5:$D$300,4,FALSE)</f>
        <v>Havixbeck</v>
      </c>
      <c r="F28" s="10">
        <f>+VLOOKUP($B28,Gesamt!$A$5:$F$300,5,FALSE)</f>
        <v>28.94</v>
      </c>
      <c r="G28" s="10">
        <f>+VLOOKUP($B28,Gesamt!$A$5:$G$300,6,FALSE)</f>
        <v>29.07</v>
      </c>
      <c r="H28" s="10">
        <f>+VLOOKUP($B28,Gesamt!$A$5:$H$300,7,FALSE)</f>
        <v>28.82</v>
      </c>
      <c r="I28" s="10">
        <f>+VLOOKUP($B28,Gesamt!$A$5:$I$300,8,FALSE)</f>
        <v>29.07</v>
      </c>
      <c r="J28" s="10">
        <f>+VLOOKUP($B28,Gesamt!$A$5:$Q$300,9,FALSE)</f>
        <v>0</v>
      </c>
      <c r="K28" s="10">
        <f>+VLOOKUP($B28,Gesamt!$A$5:$Q$300,10,FALSE)</f>
        <v>0</v>
      </c>
      <c r="L28" s="10">
        <f>+VLOOKUP($B28,Gesamt!$A$5:$Q$300,11,FALSE)</f>
        <v>0</v>
      </c>
      <c r="M28" s="10">
        <f>+VLOOKUP($B28,Gesamt!$A$5:$Q$300,12,FALSE)</f>
        <v>0</v>
      </c>
      <c r="N28" s="10">
        <f>+VLOOKUP($B28,Gesamt!$A$5:$Q$300,13,FALSE)</f>
        <v>0</v>
      </c>
      <c r="O28" s="10">
        <f>+VLOOKUP($B28,Gesamt!$A$5:$Q$300,14,FALSE)</f>
        <v>0</v>
      </c>
      <c r="P28" s="10">
        <f>+VLOOKUP($B28,Gesamt!$A$5:$Q$300,15,FALSE)</f>
        <v>0</v>
      </c>
      <c r="Q28" s="10">
        <f>+VLOOKUP($B28,Gesamt!$A$5:$Q$300,16,FALSE)</f>
        <v>0</v>
      </c>
      <c r="R28" s="10">
        <f aca="true" t="shared" si="4" ref="R28:R38">(F28*$F$4+G28*$G$4+H28*$H$4+I28*$I$4+J28*$J$4+K28*$K$4+L28*$F$4+M28*$G$4+N28*$H$4+O28*$I$4+P28*$J$4+Q28*$K$4)</f>
        <v>115.9</v>
      </c>
      <c r="S28" s="8">
        <f aca="true" t="shared" si="5" ref="S28:S38">IF(R28&gt;0,R28*-1,-1000)</f>
        <v>-115.9</v>
      </c>
    </row>
    <row r="29" spans="1:19" ht="12.75">
      <c r="A29" s="1">
        <f t="shared" si="0"/>
        <v>22</v>
      </c>
      <c r="B29" s="1">
        <v>352</v>
      </c>
      <c r="C29" s="2" t="str">
        <f>+VLOOKUP($B29,Gesamt!$A$5:$D$300,2,FALSE)</f>
        <v>Eckert</v>
      </c>
      <c r="D29" s="2" t="str">
        <f>+VLOOKUP($B29,Gesamt!$A$5:$D$300,3,FALSE)</f>
        <v>Sebastian</v>
      </c>
      <c r="E29" s="1" t="str">
        <f>+VLOOKUP($B29,Gesamt!$A$5:$D$300,4,FALSE)</f>
        <v>Overath</v>
      </c>
      <c r="F29" s="10">
        <f>+VLOOKUP($B29,Gesamt!$A$5:$F$300,5,FALSE)</f>
        <v>28.9</v>
      </c>
      <c r="G29" s="10">
        <f>+VLOOKUP($B29,Gesamt!$A$5:$G$300,6,FALSE)</f>
        <v>29.08</v>
      </c>
      <c r="H29" s="10">
        <f>+VLOOKUP($B29,Gesamt!$A$5:$H$300,7,FALSE)</f>
        <v>28.88</v>
      </c>
      <c r="I29" s="10">
        <f>+VLOOKUP($B29,Gesamt!$A$5:$I$300,8,FALSE)</f>
        <v>29.05</v>
      </c>
      <c r="J29" s="10">
        <f>+VLOOKUP($B29,Gesamt!$A$5:$Q$300,9,FALSE)</f>
        <v>0</v>
      </c>
      <c r="K29" s="10">
        <f>+VLOOKUP($B29,Gesamt!$A$5:$Q$300,10,FALSE)</f>
        <v>0</v>
      </c>
      <c r="L29" s="10">
        <f>+VLOOKUP($B29,Gesamt!$A$5:$Q$300,11,FALSE)</f>
        <v>0</v>
      </c>
      <c r="M29" s="10">
        <f>+VLOOKUP($B29,Gesamt!$A$5:$Q$300,12,FALSE)</f>
        <v>0</v>
      </c>
      <c r="N29" s="10">
        <f>+VLOOKUP($B29,Gesamt!$A$5:$Q$300,13,FALSE)</f>
        <v>0</v>
      </c>
      <c r="O29" s="10">
        <f>+VLOOKUP($B29,Gesamt!$A$5:$Q$300,14,FALSE)</f>
        <v>0</v>
      </c>
      <c r="P29" s="10">
        <f>+VLOOKUP($B29,Gesamt!$A$5:$Q$300,15,FALSE)</f>
        <v>0</v>
      </c>
      <c r="Q29" s="10">
        <f>+VLOOKUP($B29,Gesamt!$A$5:$Q$300,16,FALSE)</f>
        <v>0</v>
      </c>
      <c r="R29" s="10">
        <f t="shared" si="4"/>
        <v>115.91</v>
      </c>
      <c r="S29" s="8">
        <f t="shared" si="5"/>
        <v>-115.91</v>
      </c>
    </row>
    <row r="30" spans="1:19" ht="12.75">
      <c r="A30" s="1">
        <f t="shared" si="0"/>
        <v>23</v>
      </c>
      <c r="B30" s="1">
        <v>308</v>
      </c>
      <c r="C30" s="2" t="str">
        <f>+VLOOKUP($B30,Gesamt!$A$5:$D$300,2,FALSE)</f>
        <v>Ricker</v>
      </c>
      <c r="D30" s="2" t="str">
        <f>+VLOOKUP($B30,Gesamt!$A$5:$D$300,3,FALSE)</f>
        <v>Oliver</v>
      </c>
      <c r="E30" s="1" t="str">
        <f>+VLOOKUP($B30,Gesamt!$A$5:$D$300,4,FALSE)</f>
        <v>Billerbeck</v>
      </c>
      <c r="F30" s="10">
        <f>+VLOOKUP($B30,Gesamt!$A$5:$F$300,5,FALSE)</f>
        <v>28.95</v>
      </c>
      <c r="G30" s="10">
        <f>+VLOOKUP($B30,Gesamt!$A$5:$G$300,6,FALSE)</f>
        <v>29.11</v>
      </c>
      <c r="H30" s="10">
        <f>+VLOOKUP($B30,Gesamt!$A$5:$H$300,7,FALSE)</f>
        <v>28.84</v>
      </c>
      <c r="I30" s="10">
        <f>+VLOOKUP($B30,Gesamt!$A$5:$I$300,8,FALSE)</f>
        <v>29.02</v>
      </c>
      <c r="J30" s="10">
        <f>+VLOOKUP($B30,Gesamt!$A$5:$Q$300,9,FALSE)</f>
        <v>0</v>
      </c>
      <c r="K30" s="10">
        <f>+VLOOKUP($B30,Gesamt!$A$5:$Q$300,10,FALSE)</f>
        <v>0</v>
      </c>
      <c r="L30" s="10">
        <f>+VLOOKUP($B30,Gesamt!$A$5:$Q$300,11,FALSE)</f>
        <v>0</v>
      </c>
      <c r="M30" s="10">
        <f>+VLOOKUP($B30,Gesamt!$A$5:$Q$300,12,FALSE)</f>
        <v>0</v>
      </c>
      <c r="N30" s="10">
        <f>+VLOOKUP($B30,Gesamt!$A$5:$Q$300,13,FALSE)</f>
        <v>0</v>
      </c>
      <c r="O30" s="10">
        <f>+VLOOKUP($B30,Gesamt!$A$5:$Q$300,14,FALSE)</f>
        <v>0</v>
      </c>
      <c r="P30" s="10">
        <f>+VLOOKUP($B30,Gesamt!$A$5:$Q$300,15,FALSE)</f>
        <v>0</v>
      </c>
      <c r="Q30" s="10">
        <f>+VLOOKUP($B30,Gesamt!$A$5:$Q$300,16,FALSE)</f>
        <v>0</v>
      </c>
      <c r="R30" s="10">
        <f t="shared" si="4"/>
        <v>115.92</v>
      </c>
      <c r="S30" s="8">
        <f t="shared" si="5"/>
        <v>-115.92</v>
      </c>
    </row>
    <row r="31" spans="1:19" ht="12.75">
      <c r="A31" s="1">
        <f t="shared" si="0"/>
        <v>24</v>
      </c>
      <c r="B31" s="1">
        <v>344</v>
      </c>
      <c r="C31" s="2" t="str">
        <f>+VLOOKUP($B31,Gesamt!$A$5:$D$300,2,FALSE)</f>
        <v>Ricker</v>
      </c>
      <c r="D31" s="2" t="str">
        <f>+VLOOKUP($B31,Gesamt!$A$5:$D$300,3,FALSE)</f>
        <v>Jana-Lena</v>
      </c>
      <c r="E31" s="1" t="str">
        <f>+VLOOKUP($B31,Gesamt!$A$5:$D$300,4,FALSE)</f>
        <v>Billerbeck</v>
      </c>
      <c r="F31" s="10">
        <f>+VLOOKUP($B31,Gesamt!$A$5:$F$300,5,FALSE)</f>
        <v>28.9</v>
      </c>
      <c r="G31" s="10">
        <f>+VLOOKUP($B31,Gesamt!$A$5:$G$300,6,FALSE)</f>
        <v>29.23</v>
      </c>
      <c r="H31" s="10">
        <f>+VLOOKUP($B31,Gesamt!$A$5:$H$300,7,FALSE)</f>
        <v>28.84</v>
      </c>
      <c r="I31" s="10">
        <f>+VLOOKUP($B31,Gesamt!$A$5:$I$300,8,FALSE)</f>
        <v>29.02</v>
      </c>
      <c r="J31" s="10">
        <f>+VLOOKUP($B31,Gesamt!$A$5:$Q$300,9,FALSE)</f>
        <v>0</v>
      </c>
      <c r="K31" s="10">
        <f>+VLOOKUP($B31,Gesamt!$A$5:$Q$300,10,FALSE)</f>
        <v>0</v>
      </c>
      <c r="L31" s="10">
        <f>+VLOOKUP($B31,Gesamt!$A$5:$Q$300,11,FALSE)</f>
        <v>0</v>
      </c>
      <c r="M31" s="10">
        <f>+VLOOKUP($B31,Gesamt!$A$5:$Q$300,12,FALSE)</f>
        <v>0</v>
      </c>
      <c r="N31" s="10">
        <f>+VLOOKUP($B31,Gesamt!$A$5:$Q$300,13,FALSE)</f>
        <v>0</v>
      </c>
      <c r="O31" s="10">
        <f>+VLOOKUP($B31,Gesamt!$A$5:$Q$300,14,FALSE)</f>
        <v>0</v>
      </c>
      <c r="P31" s="10">
        <f>+VLOOKUP($B31,Gesamt!$A$5:$Q$300,15,FALSE)</f>
        <v>0</v>
      </c>
      <c r="Q31" s="10">
        <f>+VLOOKUP($B31,Gesamt!$A$5:$Q$300,16,FALSE)</f>
        <v>0</v>
      </c>
      <c r="R31" s="10">
        <f t="shared" si="4"/>
        <v>115.99</v>
      </c>
      <c r="S31" s="8">
        <f t="shared" si="5"/>
        <v>-115.99</v>
      </c>
    </row>
    <row r="32" spans="1:19" ht="12.75">
      <c r="A32" s="1">
        <f t="shared" si="0"/>
        <v>25</v>
      </c>
      <c r="B32" s="1">
        <v>338</v>
      </c>
      <c r="C32" s="2" t="str">
        <f>+VLOOKUP($B32,Gesamt!$A$5:$D$300,2,FALSE)</f>
        <v>Kessling</v>
      </c>
      <c r="D32" s="2" t="str">
        <f>+VLOOKUP($B32,Gesamt!$A$5:$D$300,3,FALSE)</f>
        <v>Luca</v>
      </c>
      <c r="E32" s="1" t="str">
        <f>+VLOOKUP($B32,Gesamt!$A$5:$D$300,4,FALSE)</f>
        <v>Mettingen</v>
      </c>
      <c r="F32" s="10">
        <f>+VLOOKUP($B32,Gesamt!$A$5:$F$300,5,FALSE)</f>
        <v>29</v>
      </c>
      <c r="G32" s="10">
        <f>+VLOOKUP($B32,Gesamt!$A$5:$G$300,6,FALSE)</f>
        <v>29.07</v>
      </c>
      <c r="H32" s="10">
        <f>+VLOOKUP($B32,Gesamt!$A$5:$H$300,7,FALSE)</f>
        <v>28.79</v>
      </c>
      <c r="I32" s="10">
        <f>+VLOOKUP($B32,Gesamt!$A$5:$I$300,8,FALSE)</f>
        <v>29.14</v>
      </c>
      <c r="J32" s="10">
        <f>+VLOOKUP($B32,Gesamt!$A$5:$Q$300,9,FALSE)</f>
        <v>0</v>
      </c>
      <c r="K32" s="10">
        <f>+VLOOKUP($B32,Gesamt!$A$5:$Q$300,10,FALSE)</f>
        <v>0</v>
      </c>
      <c r="L32" s="10">
        <f>+VLOOKUP($B32,Gesamt!$A$5:$Q$300,11,FALSE)</f>
        <v>0</v>
      </c>
      <c r="M32" s="10">
        <f>+VLOOKUP($B32,Gesamt!$A$5:$Q$300,12,FALSE)</f>
        <v>0</v>
      </c>
      <c r="N32" s="10">
        <f>+VLOOKUP($B32,Gesamt!$A$5:$Q$300,13,FALSE)</f>
        <v>0</v>
      </c>
      <c r="O32" s="10">
        <f>+VLOOKUP($B32,Gesamt!$A$5:$Q$300,14,FALSE)</f>
        <v>0</v>
      </c>
      <c r="P32" s="10">
        <f>+VLOOKUP($B32,Gesamt!$A$5:$Q$300,15,FALSE)</f>
        <v>0</v>
      </c>
      <c r="Q32" s="10">
        <f>+VLOOKUP($B32,Gesamt!$A$5:$Q$300,16,FALSE)</f>
        <v>0</v>
      </c>
      <c r="R32" s="10">
        <f t="shared" si="4"/>
        <v>116</v>
      </c>
      <c r="S32" s="8">
        <f t="shared" si="5"/>
        <v>-116</v>
      </c>
    </row>
    <row r="33" spans="1:19" ht="12.75">
      <c r="A33" s="1">
        <f t="shared" si="0"/>
        <v>26</v>
      </c>
      <c r="B33" s="1">
        <v>349</v>
      </c>
      <c r="C33" s="2" t="str">
        <f>+VLOOKUP($B33,Gesamt!$A$5:$D$300,2,FALSE)</f>
        <v>Sippekamp</v>
      </c>
      <c r="D33" s="2" t="str">
        <f>+VLOOKUP($B33,Gesamt!$A$5:$D$300,3,FALSE)</f>
        <v>Marco</v>
      </c>
      <c r="E33" s="1" t="str">
        <f>+VLOOKUP($B33,Gesamt!$A$5:$D$300,4,FALSE)</f>
        <v>Friedrichsfeld</v>
      </c>
      <c r="F33" s="10">
        <f>+VLOOKUP($B33,Gesamt!$A$5:$F$300,5,FALSE)</f>
        <v>29.05</v>
      </c>
      <c r="G33" s="10">
        <f>+VLOOKUP($B33,Gesamt!$A$5:$G$300,6,FALSE)</f>
        <v>29.16</v>
      </c>
      <c r="H33" s="10">
        <f>+VLOOKUP($B33,Gesamt!$A$5:$H$300,7,FALSE)</f>
        <v>28.81</v>
      </c>
      <c r="I33" s="10">
        <f>+VLOOKUP($B33,Gesamt!$A$5:$I$300,8,FALSE)</f>
        <v>29.14</v>
      </c>
      <c r="J33" s="10">
        <f>+VLOOKUP($B33,Gesamt!$A$5:$Q$300,9,FALSE)</f>
        <v>0</v>
      </c>
      <c r="K33" s="10">
        <f>+VLOOKUP($B33,Gesamt!$A$5:$Q$300,10,FALSE)</f>
        <v>0</v>
      </c>
      <c r="L33" s="10">
        <f>+VLOOKUP($B33,Gesamt!$A$5:$Q$300,11,FALSE)</f>
        <v>0</v>
      </c>
      <c r="M33" s="10">
        <f>+VLOOKUP($B33,Gesamt!$A$5:$Q$300,12,FALSE)</f>
        <v>0</v>
      </c>
      <c r="N33" s="10">
        <f>+VLOOKUP($B33,Gesamt!$A$5:$Q$300,13,FALSE)</f>
        <v>0</v>
      </c>
      <c r="O33" s="10">
        <f>+VLOOKUP($B33,Gesamt!$A$5:$Q$300,14,FALSE)</f>
        <v>0</v>
      </c>
      <c r="P33" s="10">
        <f>+VLOOKUP($B33,Gesamt!$A$5:$Q$300,15,FALSE)</f>
        <v>0</v>
      </c>
      <c r="Q33" s="10">
        <f>+VLOOKUP($B33,Gesamt!$A$5:$Q$300,16,FALSE)</f>
        <v>0</v>
      </c>
      <c r="R33" s="10">
        <f t="shared" si="4"/>
        <v>116.16</v>
      </c>
      <c r="S33" s="8">
        <f t="shared" si="5"/>
        <v>-116.16</v>
      </c>
    </row>
    <row r="34" spans="1:19" ht="12.75">
      <c r="A34" s="1">
        <f t="shared" si="0"/>
        <v>27</v>
      </c>
      <c r="B34" s="1">
        <v>353</v>
      </c>
      <c r="C34" s="2" t="str">
        <f>+VLOOKUP($B34,Gesamt!$A$5:$D$300,2,FALSE)</f>
        <v>Komp</v>
      </c>
      <c r="D34" s="2" t="str">
        <f>+VLOOKUP($B34,Gesamt!$A$5:$D$300,3,FALSE)</f>
        <v>Daniel</v>
      </c>
      <c r="E34" s="1" t="str">
        <f>+VLOOKUP($B34,Gesamt!$A$5:$D$300,4,FALSE)</f>
        <v>Overath</v>
      </c>
      <c r="F34" s="10">
        <f>+VLOOKUP($B34,Gesamt!$A$5:$F$300,5,FALSE)</f>
        <v>29.25</v>
      </c>
      <c r="G34" s="10">
        <f>+VLOOKUP($B34,Gesamt!$A$5:$G$300,6,FALSE)</f>
        <v>28.95</v>
      </c>
      <c r="H34" s="10">
        <f>+VLOOKUP($B34,Gesamt!$A$5:$H$300,7,FALSE)</f>
        <v>29.1</v>
      </c>
      <c r="I34" s="10">
        <f>+VLOOKUP($B34,Gesamt!$A$5:$I$300,8,FALSE)</f>
        <v>28.89</v>
      </c>
      <c r="J34" s="10">
        <f>+VLOOKUP($B34,Gesamt!$A$5:$Q$300,9,FALSE)</f>
        <v>0</v>
      </c>
      <c r="K34" s="10">
        <f>+VLOOKUP($B34,Gesamt!$A$5:$Q$300,10,FALSE)</f>
        <v>0</v>
      </c>
      <c r="L34" s="10">
        <f>+VLOOKUP($B34,Gesamt!$A$5:$Q$300,11,FALSE)</f>
        <v>0</v>
      </c>
      <c r="M34" s="10">
        <f>+VLOOKUP($B34,Gesamt!$A$5:$Q$300,12,FALSE)</f>
        <v>0</v>
      </c>
      <c r="N34" s="10">
        <f>+VLOOKUP($B34,Gesamt!$A$5:$Q$300,13,FALSE)</f>
        <v>0</v>
      </c>
      <c r="O34" s="10">
        <f>+VLOOKUP($B34,Gesamt!$A$5:$Q$300,14,FALSE)</f>
        <v>0</v>
      </c>
      <c r="P34" s="10">
        <f>+VLOOKUP($B34,Gesamt!$A$5:$Q$300,15,FALSE)</f>
        <v>0</v>
      </c>
      <c r="Q34" s="10">
        <f>+VLOOKUP($B34,Gesamt!$A$5:$Q$300,16,FALSE)</f>
        <v>0</v>
      </c>
      <c r="R34" s="10">
        <f t="shared" si="4"/>
        <v>116.19</v>
      </c>
      <c r="S34" s="8">
        <f t="shared" si="5"/>
        <v>-116.19</v>
      </c>
    </row>
    <row r="35" spans="1:19" ht="12.75">
      <c r="A35" s="1">
        <f t="shared" si="0"/>
        <v>28</v>
      </c>
      <c r="B35" s="1">
        <v>314</v>
      </c>
      <c r="C35" s="2" t="str">
        <f>+VLOOKUP($B35,Gesamt!$A$5:$D$300,2,FALSE)</f>
        <v>Brüggemann</v>
      </c>
      <c r="D35" s="2" t="str">
        <f>+VLOOKUP($B35,Gesamt!$A$5:$D$300,3,FALSE)</f>
        <v>Jenny</v>
      </c>
      <c r="E35" s="1" t="str">
        <f>+VLOOKUP($B35,Gesamt!$A$5:$D$300,4,FALSE)</f>
        <v>Havixbeck</v>
      </c>
      <c r="F35" s="10">
        <f>+VLOOKUP($B35,Gesamt!$A$5:$F$300,5,FALSE)</f>
        <v>29.22</v>
      </c>
      <c r="G35" s="10">
        <f>+VLOOKUP($B35,Gesamt!$A$5:$G$300,6,FALSE)</f>
        <v>29.05</v>
      </c>
      <c r="H35" s="10">
        <f>+VLOOKUP($B35,Gesamt!$A$5:$H$300,7,FALSE)</f>
        <v>29.14</v>
      </c>
      <c r="I35" s="10">
        <f>+VLOOKUP($B35,Gesamt!$A$5:$I$300,8,FALSE)</f>
        <v>28.94</v>
      </c>
      <c r="J35" s="10">
        <f>+VLOOKUP($B35,Gesamt!$A$5:$Q$300,9,FALSE)</f>
        <v>0</v>
      </c>
      <c r="K35" s="10">
        <f>+VLOOKUP($B35,Gesamt!$A$5:$Q$300,10,FALSE)</f>
        <v>0</v>
      </c>
      <c r="L35" s="10">
        <f>+VLOOKUP($B35,Gesamt!$A$5:$Q$300,11,FALSE)</f>
        <v>0</v>
      </c>
      <c r="M35" s="10">
        <f>+VLOOKUP($B35,Gesamt!$A$5:$Q$300,12,FALSE)</f>
        <v>0</v>
      </c>
      <c r="N35" s="10">
        <f>+VLOOKUP($B35,Gesamt!$A$5:$Q$300,13,FALSE)</f>
        <v>0</v>
      </c>
      <c r="O35" s="10">
        <f>+VLOOKUP($B35,Gesamt!$A$5:$Q$300,14,FALSE)</f>
        <v>0</v>
      </c>
      <c r="P35" s="10">
        <f>+VLOOKUP($B35,Gesamt!$A$5:$Q$300,15,FALSE)</f>
        <v>0</v>
      </c>
      <c r="Q35" s="10">
        <f>+VLOOKUP($B35,Gesamt!$A$5:$Q$300,16,FALSE)</f>
        <v>0</v>
      </c>
      <c r="R35" s="10">
        <f t="shared" si="4"/>
        <v>116.35</v>
      </c>
      <c r="S35" s="8">
        <f t="shared" si="5"/>
        <v>-116.35</v>
      </c>
    </row>
    <row r="36" spans="1:19" ht="12.75">
      <c r="A36" s="1">
        <f t="shared" si="0"/>
        <v>28</v>
      </c>
      <c r="B36" s="1">
        <v>317</v>
      </c>
      <c r="C36" s="2" t="str">
        <f>+VLOOKUP($B36,Gesamt!$A$5:$D$300,2,FALSE)</f>
        <v>Näther</v>
      </c>
      <c r="D36" s="2" t="str">
        <f>+VLOOKUP($B36,Gesamt!$A$5:$D$300,3,FALSE)</f>
        <v>Jacqueline</v>
      </c>
      <c r="E36" s="1" t="str">
        <f>+VLOOKUP($B36,Gesamt!$A$5:$D$300,4,FALSE)</f>
        <v>Xanten</v>
      </c>
      <c r="F36" s="10">
        <f>+VLOOKUP($B36,Gesamt!$A$5:$F$300,5,FALSE)</f>
        <v>29.24</v>
      </c>
      <c r="G36" s="10">
        <f>+VLOOKUP($B36,Gesamt!$A$5:$G$300,6,FALSE)</f>
        <v>28.98</v>
      </c>
      <c r="H36" s="10">
        <f>+VLOOKUP($B36,Gesamt!$A$5:$H$300,7,FALSE)</f>
        <v>29.16</v>
      </c>
      <c r="I36" s="10">
        <f>+VLOOKUP($B36,Gesamt!$A$5:$I$300,8,FALSE)</f>
        <v>28.97</v>
      </c>
      <c r="J36" s="10">
        <f>+VLOOKUP($B36,Gesamt!$A$5:$Q$300,9,FALSE)</f>
        <v>0</v>
      </c>
      <c r="K36" s="10">
        <f>+VLOOKUP($B36,Gesamt!$A$5:$Q$300,10,FALSE)</f>
        <v>0</v>
      </c>
      <c r="L36" s="10">
        <f>+VLOOKUP($B36,Gesamt!$A$5:$Q$300,11,FALSE)</f>
        <v>0</v>
      </c>
      <c r="M36" s="10">
        <f>+VLOOKUP($B36,Gesamt!$A$5:$Q$300,12,FALSE)</f>
        <v>0</v>
      </c>
      <c r="N36" s="10">
        <f>+VLOOKUP($B36,Gesamt!$A$5:$Q$300,13,FALSE)</f>
        <v>0</v>
      </c>
      <c r="O36" s="10">
        <f>+VLOOKUP($B36,Gesamt!$A$5:$Q$300,14,FALSE)</f>
        <v>0</v>
      </c>
      <c r="P36" s="10">
        <f>+VLOOKUP($B36,Gesamt!$A$5:$Q$300,15,FALSE)</f>
        <v>0</v>
      </c>
      <c r="Q36" s="10">
        <f>+VLOOKUP($B36,Gesamt!$A$5:$Q$300,16,FALSE)</f>
        <v>0</v>
      </c>
      <c r="R36" s="10">
        <f t="shared" si="4"/>
        <v>116.35</v>
      </c>
      <c r="S36" s="8">
        <f t="shared" si="5"/>
        <v>-116.35</v>
      </c>
    </row>
    <row r="37" spans="1:19" ht="12.75">
      <c r="A37" s="1">
        <f t="shared" si="0"/>
        <v>30</v>
      </c>
      <c r="B37" s="1">
        <v>358</v>
      </c>
      <c r="C37" s="2" t="str">
        <f>+VLOOKUP($B37,Gesamt!$A$5:$D$300,2,FALSE)</f>
        <v>Potthoff</v>
      </c>
      <c r="D37" s="2" t="str">
        <f>+VLOOKUP($B37,Gesamt!$A$5:$D$300,3,FALSE)</f>
        <v>Monik</v>
      </c>
      <c r="E37" s="1" t="str">
        <f>+VLOOKUP($B37,Gesamt!$A$5:$D$300,4,FALSE)</f>
        <v>Mettingen</v>
      </c>
      <c r="F37" s="10">
        <f>+VLOOKUP($B37,Gesamt!$A$5:$F$300,5,FALSE)</f>
        <v>29.2</v>
      </c>
      <c r="G37" s="10">
        <f>+VLOOKUP($B37,Gesamt!$A$5:$G$300,6,FALSE)</f>
        <v>29.29</v>
      </c>
      <c r="H37" s="10">
        <f>+VLOOKUP($B37,Gesamt!$A$5:$H$300,7,FALSE)</f>
        <v>29.08</v>
      </c>
      <c r="I37" s="10">
        <f>+VLOOKUP($B37,Gesamt!$A$5:$I$300,8,FALSE)</f>
        <v>29.22</v>
      </c>
      <c r="J37" s="10">
        <f>+VLOOKUP($B37,Gesamt!$A$5:$Q$300,9,FALSE)</f>
        <v>0</v>
      </c>
      <c r="K37" s="10">
        <f>+VLOOKUP($B37,Gesamt!$A$5:$Q$300,10,FALSE)</f>
        <v>0</v>
      </c>
      <c r="L37" s="10">
        <f>+VLOOKUP($B37,Gesamt!$A$5:$Q$300,11,FALSE)</f>
        <v>0</v>
      </c>
      <c r="M37" s="10">
        <f>+VLOOKUP($B37,Gesamt!$A$5:$Q$300,12,FALSE)</f>
        <v>0</v>
      </c>
      <c r="N37" s="10">
        <f>+VLOOKUP($B37,Gesamt!$A$5:$Q$300,13,FALSE)</f>
        <v>0</v>
      </c>
      <c r="O37" s="10">
        <f>+VLOOKUP($B37,Gesamt!$A$5:$Q$300,14,FALSE)</f>
        <v>0</v>
      </c>
      <c r="P37" s="10">
        <f>+VLOOKUP($B37,Gesamt!$A$5:$Q$300,15,FALSE)</f>
        <v>0</v>
      </c>
      <c r="Q37" s="10">
        <f>+VLOOKUP($B37,Gesamt!$A$5:$Q$300,16,FALSE)</f>
        <v>0</v>
      </c>
      <c r="R37" s="10">
        <f t="shared" si="4"/>
        <v>116.79</v>
      </c>
      <c r="S37" s="8">
        <f t="shared" si="5"/>
        <v>-116.79</v>
      </c>
    </row>
    <row r="38" spans="1:19" ht="12.75">
      <c r="A38" s="1">
        <f t="shared" si="0"/>
        <v>31</v>
      </c>
      <c r="B38" s="1">
        <v>339</v>
      </c>
      <c r="C38" s="2" t="str">
        <f>+VLOOKUP($B38,Gesamt!$A$5:$D$300,2,FALSE)</f>
        <v>Bökamp</v>
      </c>
      <c r="D38" s="2" t="str">
        <f>+VLOOKUP($B38,Gesamt!$A$5:$D$300,3,FALSE)</f>
        <v>Niklas</v>
      </c>
      <c r="E38" s="1" t="str">
        <f>+VLOOKUP($B38,Gesamt!$A$5:$D$300,4,FALSE)</f>
        <v>Stromberg</v>
      </c>
      <c r="F38" s="10">
        <f>+VLOOKUP($B38,Gesamt!$A$5:$F$300,5,FALSE)</f>
        <v>29.4</v>
      </c>
      <c r="G38" s="10">
        <f>+VLOOKUP($B38,Gesamt!$A$5:$G$300,6,FALSE)</f>
        <v>29.63</v>
      </c>
      <c r="H38" s="10">
        <f>+VLOOKUP($B38,Gesamt!$A$5:$H$300,7,FALSE)</f>
        <v>29.27</v>
      </c>
      <c r="I38" s="10">
        <f>+VLOOKUP($B38,Gesamt!$A$5:$I$300,8,FALSE)</f>
        <v>29.58</v>
      </c>
      <c r="J38" s="10">
        <f>+VLOOKUP($B38,Gesamt!$A$5:$Q$300,9,FALSE)</f>
        <v>0</v>
      </c>
      <c r="K38" s="10">
        <f>+VLOOKUP($B38,Gesamt!$A$5:$Q$300,10,FALSE)</f>
        <v>0</v>
      </c>
      <c r="L38" s="10">
        <f>+VLOOKUP($B38,Gesamt!$A$5:$Q$300,11,FALSE)</f>
        <v>0</v>
      </c>
      <c r="M38" s="10">
        <f>+VLOOKUP($B38,Gesamt!$A$5:$Q$300,12,FALSE)</f>
        <v>0</v>
      </c>
      <c r="N38" s="10">
        <f>+VLOOKUP($B38,Gesamt!$A$5:$Q$300,13,FALSE)</f>
        <v>0</v>
      </c>
      <c r="O38" s="10">
        <f>+VLOOKUP($B38,Gesamt!$A$5:$Q$300,14,FALSE)</f>
        <v>0</v>
      </c>
      <c r="P38" s="10">
        <f>+VLOOKUP($B38,Gesamt!$A$5:$Q$300,15,FALSE)</f>
        <v>0</v>
      </c>
      <c r="Q38" s="10">
        <f>+VLOOKUP($B38,Gesamt!$A$5:$Q$300,16,FALSE)</f>
        <v>0</v>
      </c>
      <c r="R38" s="10">
        <f t="shared" si="4"/>
        <v>117.88</v>
      </c>
      <c r="S38" s="8">
        <f t="shared" si="5"/>
        <v>-117.88</v>
      </c>
    </row>
    <row r="39" ht="12.75">
      <c r="A39" s="1"/>
    </row>
    <row r="40" ht="12.75">
      <c r="A40" s="1"/>
    </row>
    <row r="41" ht="12.75">
      <c r="A41" s="1"/>
    </row>
    <row r="42" ht="12.75">
      <c r="A42" s="1"/>
    </row>
    <row r="43" ht="12.75">
      <c r="A43" s="1"/>
    </row>
    <row r="44" ht="12.75">
      <c r="A44" s="1"/>
    </row>
    <row r="45" ht="12.75">
      <c r="A45" s="1"/>
    </row>
    <row r="46" ht="12.75">
      <c r="A46" s="1"/>
    </row>
  </sheetData>
  <sheetProtection/>
  <mergeCells count="1">
    <mergeCell ref="L6:Q6"/>
  </mergeCells>
  <printOptions gridLines="1"/>
  <pageMargins left="0.1968503937007874" right="0.1968503937007874" top="1.3779527559055118" bottom="0.984251968503937" header="0.5118110236220472" footer="0.5118110236220472"/>
  <pageSetup horizontalDpi="300" verticalDpi="300" orientation="landscape" paperSize="9" scale="75" r:id="rId3"/>
  <headerFooter alignWithMargins="0">
    <oddHeader>&amp;CBergkamener Seifenkistenrennen
&amp;A</oddHeader>
    <oddFooter>&amp;CSeite &amp;P von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 Rosenkranz</dc:creator>
  <cp:keywords/>
  <dc:description/>
  <cp:lastModifiedBy>Rosenkranz</cp:lastModifiedBy>
  <cp:lastPrinted>2011-06-29T10:15:13Z</cp:lastPrinted>
  <dcterms:created xsi:type="dcterms:W3CDTF">2000-04-24T15:54:13Z</dcterms:created>
  <dcterms:modified xsi:type="dcterms:W3CDTF">2011-06-29T18:45:26Z</dcterms:modified>
  <cp:category/>
  <cp:version/>
  <cp:contentType/>
  <cp:contentStatus/>
</cp:coreProperties>
</file>